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Documents\"/>
    </mc:Choice>
  </mc:AlternateContent>
  <xr:revisionPtr revIDLastSave="0" documentId="13_ncr:1_{BC3FA657-6EED-4248-A3EE-9DC4F2B2A5A3}" xr6:coauthVersionLast="47" xr6:coauthVersionMax="47" xr10:uidLastSave="{00000000-0000-0000-0000-000000000000}"/>
  <bookViews>
    <workbookView xWindow="22932" yWindow="-108" windowWidth="23256" windowHeight="12576" xr2:uid="{AA2EC04C-00BC-4F05-B273-8BE3908E08E0}"/>
  </bookViews>
  <sheets>
    <sheet name="PROP BUDGET" sheetId="1" r:id="rId1"/>
    <sheet name="ACTUAL BUDGET" sheetId="3" r:id="rId2"/>
    <sheet name="REFUND" sheetId="2" r:id="rId3"/>
    <sheet name="APPRAISAL COST" sheetId="4" r:id="rId4"/>
    <sheet name="COLLECTION COST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4" l="1"/>
  <c r="D14" i="4" s="1"/>
  <c r="E14" i="4" s="1"/>
  <c r="G14" i="4" s="1"/>
  <c r="F30" i="4"/>
  <c r="D28" i="4" l="1"/>
  <c r="E28" i="4" s="1"/>
  <c r="G28" i="4" s="1"/>
  <c r="D24" i="4"/>
  <c r="E24" i="4" s="1"/>
  <c r="G24" i="4" s="1"/>
  <c r="D18" i="4"/>
  <c r="E18" i="4" s="1"/>
  <c r="G18" i="4" s="1"/>
  <c r="D12" i="4"/>
  <c r="E12" i="4" s="1"/>
  <c r="G12" i="4" s="1"/>
  <c r="D8" i="4"/>
  <c r="E8" i="4" s="1"/>
  <c r="E30" i="4" s="1"/>
  <c r="D26" i="4"/>
  <c r="E26" i="4" s="1"/>
  <c r="G26" i="4" s="1"/>
  <c r="G8" i="4"/>
  <c r="D22" i="4"/>
  <c r="E22" i="4" s="1"/>
  <c r="G22" i="4" s="1"/>
  <c r="D16" i="4"/>
  <c r="E16" i="4" s="1"/>
  <c r="G16" i="4" s="1"/>
  <c r="D10" i="4"/>
  <c r="E10" i="4" s="1"/>
  <c r="G10" i="4" s="1"/>
  <c r="D20" i="4"/>
  <c r="E20" i="4" s="1"/>
  <c r="G20" i="4" s="1"/>
  <c r="C54" i="3"/>
  <c r="C53" i="3"/>
  <c r="D100" i="1"/>
  <c r="I10" i="1"/>
  <c r="H10" i="1"/>
  <c r="C11" i="2"/>
  <c r="F16" i="2"/>
  <c r="F15" i="2"/>
  <c r="F14" i="2"/>
  <c r="F13" i="2"/>
  <c r="F12" i="2"/>
  <c r="F11" i="2"/>
  <c r="F10" i="2"/>
  <c r="F9" i="2"/>
  <c r="F8" i="2"/>
  <c r="F7" i="2"/>
  <c r="B12" i="2"/>
  <c r="B17" i="2"/>
  <c r="B16" i="2"/>
  <c r="B15" i="2"/>
  <c r="B14" i="2"/>
  <c r="B13" i="2"/>
  <c r="B11" i="2"/>
  <c r="B10" i="2"/>
  <c r="B9" i="2"/>
  <c r="B8" i="2"/>
  <c r="B7" i="2"/>
  <c r="D30" i="4" l="1"/>
  <c r="G30" i="4"/>
  <c r="G9" i="2"/>
  <c r="G7" i="2"/>
  <c r="F18" i="2"/>
  <c r="A23" i="2"/>
  <c r="C23" i="2" s="1"/>
  <c r="C17" i="2"/>
  <c r="G16" i="2"/>
  <c r="C16" i="2"/>
  <c r="G15" i="2"/>
  <c r="C15" i="2"/>
  <c r="G14" i="2"/>
  <c r="C14" i="2"/>
  <c r="G13" i="2"/>
  <c r="C13" i="2"/>
  <c r="G12" i="2"/>
  <c r="C12" i="2"/>
  <c r="G11" i="2"/>
  <c r="G10" i="2"/>
  <c r="C10" i="2"/>
  <c r="C9" i="2"/>
  <c r="G8" i="2"/>
  <c r="B18" i="2"/>
  <c r="C7" i="2"/>
  <c r="H30" i="4"/>
  <c r="H28" i="5"/>
  <c r="F28" i="5"/>
  <c r="C28" i="5"/>
  <c r="D26" i="5" s="1"/>
  <c r="E26" i="5" s="1"/>
  <c r="G26" i="5" s="1"/>
  <c r="I26" i="5" s="1"/>
  <c r="C38" i="3"/>
  <c r="F66" i="1"/>
  <c r="G64" i="1"/>
  <c r="I64" i="1"/>
  <c r="H64" i="1"/>
  <c r="C56" i="3"/>
  <c r="C51" i="3"/>
  <c r="F90" i="1"/>
  <c r="F92" i="1" s="1"/>
  <c r="E90" i="1"/>
  <c r="E92" i="1" s="1"/>
  <c r="J87" i="1"/>
  <c r="I87" i="1"/>
  <c r="H87" i="1"/>
  <c r="G87" i="1"/>
  <c r="J84" i="1"/>
  <c r="I84" i="1"/>
  <c r="H84" i="1"/>
  <c r="G84" i="1"/>
  <c r="J82" i="1"/>
  <c r="I82" i="1"/>
  <c r="H82" i="1"/>
  <c r="G82" i="1"/>
  <c r="J79" i="1"/>
  <c r="I79" i="1"/>
  <c r="H79" i="1"/>
  <c r="G79" i="1"/>
  <c r="J76" i="1"/>
  <c r="I76" i="1"/>
  <c r="H76" i="1"/>
  <c r="G76" i="1"/>
  <c r="J74" i="1"/>
  <c r="I74" i="1"/>
  <c r="H74" i="1"/>
  <c r="G74" i="1"/>
  <c r="J72" i="1"/>
  <c r="I72" i="1"/>
  <c r="H72" i="1"/>
  <c r="G72" i="1"/>
  <c r="J70" i="1"/>
  <c r="I70" i="1"/>
  <c r="H70" i="1"/>
  <c r="G70" i="1"/>
  <c r="J68" i="1"/>
  <c r="G68" i="1"/>
  <c r="E66" i="1"/>
  <c r="E93" i="1" s="1"/>
  <c r="J62" i="1"/>
  <c r="I62" i="1"/>
  <c r="H62" i="1"/>
  <c r="G62" i="1"/>
  <c r="I58" i="1"/>
  <c r="H58" i="1"/>
  <c r="G58" i="1"/>
  <c r="I56" i="1"/>
  <c r="H56" i="1"/>
  <c r="G56" i="1"/>
  <c r="I54" i="1"/>
  <c r="H54" i="1"/>
  <c r="G54" i="1"/>
  <c r="I52" i="1"/>
  <c r="H52" i="1"/>
  <c r="G52" i="1"/>
  <c r="J58" i="1"/>
  <c r="J56" i="1"/>
  <c r="J54" i="1"/>
  <c r="J52" i="1"/>
  <c r="J50" i="1"/>
  <c r="I50" i="1"/>
  <c r="H50" i="1"/>
  <c r="G50" i="1"/>
  <c r="I48" i="1"/>
  <c r="H48" i="1"/>
  <c r="G48" i="1"/>
  <c r="I46" i="1"/>
  <c r="H46" i="1"/>
  <c r="G46" i="1"/>
  <c r="I44" i="1"/>
  <c r="H44" i="1"/>
  <c r="G44" i="1"/>
  <c r="I42" i="1"/>
  <c r="H42" i="1"/>
  <c r="G42" i="1"/>
  <c r="I40" i="1"/>
  <c r="H40" i="1"/>
  <c r="G40" i="1"/>
  <c r="I38" i="1"/>
  <c r="H38" i="1"/>
  <c r="G38" i="1"/>
  <c r="I36" i="1"/>
  <c r="H36" i="1"/>
  <c r="G36" i="1"/>
  <c r="I34" i="1"/>
  <c r="H34" i="1"/>
  <c r="G34" i="1"/>
  <c r="I32" i="1"/>
  <c r="H32" i="1"/>
  <c r="G32" i="1"/>
  <c r="I30" i="1"/>
  <c r="H30" i="1"/>
  <c r="G30" i="1"/>
  <c r="I28" i="1"/>
  <c r="H28" i="1"/>
  <c r="G28" i="1"/>
  <c r="I26" i="1"/>
  <c r="H26" i="1"/>
  <c r="G26" i="1"/>
  <c r="I24" i="1"/>
  <c r="H24" i="1"/>
  <c r="I22" i="1"/>
  <c r="G24" i="1"/>
  <c r="H22" i="1"/>
  <c r="G22" i="1"/>
  <c r="I20" i="1"/>
  <c r="H20" i="1"/>
  <c r="G20" i="1"/>
  <c r="I18" i="1"/>
  <c r="H18" i="1"/>
  <c r="G18" i="1"/>
  <c r="I16" i="1"/>
  <c r="H16" i="1"/>
  <c r="I14" i="1"/>
  <c r="H14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8" i="1"/>
  <c r="I12" i="1"/>
  <c r="H12" i="1"/>
  <c r="I8" i="1"/>
  <c r="H8" i="1"/>
  <c r="I26" i="4" l="1"/>
  <c r="I20" i="4"/>
  <c r="I24" i="4"/>
  <c r="I22" i="4"/>
  <c r="I10" i="4"/>
  <c r="G18" i="2"/>
  <c r="C8" i="2"/>
  <c r="C18" i="2" s="1"/>
  <c r="D10" i="5"/>
  <c r="E10" i="5" s="1"/>
  <c r="G10" i="5" s="1"/>
  <c r="I10" i="5" s="1"/>
  <c r="D18" i="5"/>
  <c r="E18" i="5" s="1"/>
  <c r="G18" i="5" s="1"/>
  <c r="I18" i="5" s="1"/>
  <c r="D12" i="5"/>
  <c r="E12" i="5" s="1"/>
  <c r="G12" i="5" s="1"/>
  <c r="I12" i="5" s="1"/>
  <c r="D16" i="5"/>
  <c r="E16" i="5" s="1"/>
  <c r="G16" i="5" s="1"/>
  <c r="I16" i="5" s="1"/>
  <c r="D24" i="5"/>
  <c r="E24" i="5" s="1"/>
  <c r="G24" i="5" s="1"/>
  <c r="I24" i="5" s="1"/>
  <c r="D20" i="5"/>
  <c r="E20" i="5" s="1"/>
  <c r="G20" i="5" s="1"/>
  <c r="I20" i="5" s="1"/>
  <c r="D22" i="5"/>
  <c r="E22" i="5" s="1"/>
  <c r="G22" i="5" s="1"/>
  <c r="I22" i="5" s="1"/>
  <c r="D14" i="5"/>
  <c r="E14" i="5" s="1"/>
  <c r="G14" i="5" s="1"/>
  <c r="I14" i="5" s="1"/>
  <c r="D8" i="5"/>
  <c r="E8" i="5" s="1"/>
  <c r="G8" i="5" s="1"/>
  <c r="G90" i="1"/>
  <c r="G92" i="1" s="1"/>
  <c r="H90" i="1"/>
  <c r="H92" i="1" s="1"/>
  <c r="I90" i="1"/>
  <c r="I92" i="1" s="1"/>
  <c r="E94" i="1"/>
  <c r="J66" i="1"/>
  <c r="F93" i="1"/>
  <c r="F94" i="1" s="1"/>
  <c r="G66" i="1"/>
  <c r="G93" i="1" s="1"/>
  <c r="I66" i="1"/>
  <c r="I93" i="1" s="1"/>
  <c r="H66" i="1"/>
  <c r="H93" i="1" s="1"/>
  <c r="I28" i="4" l="1"/>
  <c r="I12" i="4"/>
  <c r="I18" i="4"/>
  <c r="I16" i="4"/>
  <c r="I14" i="4"/>
  <c r="H94" i="1"/>
  <c r="I94" i="1"/>
  <c r="G94" i="1"/>
  <c r="I8" i="4"/>
  <c r="D28" i="5"/>
  <c r="E28" i="5"/>
  <c r="I8" i="5"/>
  <c r="I28" i="5" s="1"/>
  <c r="G28" i="5"/>
  <c r="I30" i="4" l="1"/>
</calcChain>
</file>

<file path=xl/sharedStrings.xml><?xml version="1.0" encoding="utf-8"?>
<sst xmlns="http://schemas.openxmlformats.org/spreadsheetml/2006/main" count="213" uniqueCount="118">
  <si>
    <t>OLDHAM COUNTY PROPOSED BUDGET</t>
  </si>
  <si>
    <t>INCLUDES COLLECTIONS &amp; APPRAISAL</t>
  </si>
  <si>
    <t>10/1/2024 TO 9/360/2025</t>
  </si>
  <si>
    <t>ACCOUNT</t>
  </si>
  <si>
    <t>NUMBER</t>
  </si>
  <si>
    <t>PROPOSED</t>
  </si>
  <si>
    <t>2024-2025</t>
  </si>
  <si>
    <t>DIFFERENCE</t>
  </si>
  <si>
    <t>APPRAIS.</t>
  </si>
  <si>
    <t>COLLECT.</t>
  </si>
  <si>
    <t>OFFICE FURN &amp; EQUIP</t>
  </si>
  <si>
    <t>CAPITAL OUTLAY</t>
  </si>
  <si>
    <t>ACCOUNTING (AUDIT)</t>
  </si>
  <si>
    <t>DUES &amp; MEMBERSHIP</t>
  </si>
  <si>
    <t>COLLECTION EXPENSE</t>
  </si>
  <si>
    <t>OTHER INSURANCE (BUILDING)</t>
  </si>
  <si>
    <t>INSURANCE EMPLOYEE'S</t>
  </si>
  <si>
    <t>INSURANCE W/C &amp; LIB &amp; Contents</t>
  </si>
  <si>
    <t>LEGAL SERVICES &amp; BONDS</t>
  </si>
  <si>
    <t>515 &amp; 522</t>
  </si>
  <si>
    <t>513 &amp; 514</t>
  </si>
  <si>
    <t>LEGAL NOTICE &amp; ADVERTISING</t>
  </si>
  <si>
    <t>VEHICLE RENTAL</t>
  </si>
  <si>
    <t>MAINTENANCE OF BUILDING</t>
  </si>
  <si>
    <t>MAINTENANCE OF EQUIPMENT</t>
  </si>
  <si>
    <t>MISCELLANEOUS</t>
  </si>
  <si>
    <t>LEASED EQUIPMENT</t>
  </si>
  <si>
    <t>COMPUTER SUPPORT</t>
  </si>
  <si>
    <t>OFFICE SUPPLIES</t>
  </si>
  <si>
    <t>POSTAGE &amp; ENVELOPES</t>
  </si>
  <si>
    <t>BUILDING PAYMENT</t>
  </si>
  <si>
    <t>COMPUTERS</t>
  </si>
  <si>
    <t>SCHOOLS &amp; SEMINARS</t>
  </si>
  <si>
    <t>ARB EXPENSE</t>
  </si>
  <si>
    <t>DIRECTORS EXPENSE</t>
  </si>
  <si>
    <t>MILEAGE &amp; TRAVEL</t>
  </si>
  <si>
    <t>TELEPHONE</t>
  </si>
  <si>
    <t>UTILITIES</t>
  </si>
  <si>
    <t>DEPRECIATION</t>
  </si>
  <si>
    <t>MAPPING</t>
  </si>
  <si>
    <t>SUB TOTAL</t>
  </si>
  <si>
    <t>CONTRACT APPRAISER</t>
  </si>
  <si>
    <t>PAYROLL TAXES</t>
  </si>
  <si>
    <t>220 &amp; 535</t>
  </si>
  <si>
    <t>RETIREMENT (EMPLOYEES)</t>
  </si>
  <si>
    <t>JANITORIAL SERVICE</t>
  </si>
  <si>
    <t>CHIEF APPRAISER</t>
  </si>
  <si>
    <t>ss&amp;med,life&amp; health &amp; ret</t>
  </si>
  <si>
    <t>Bookkeeper</t>
  </si>
  <si>
    <t>TRANSLATOR</t>
  </si>
  <si>
    <t>3RD EMPLOYEE PART TIME</t>
  </si>
  <si>
    <t>CAR ALLOWANCE</t>
  </si>
  <si>
    <t>CONTINGENT RESERVE</t>
  </si>
  <si>
    <t>TOTAL EXPENSES</t>
  </si>
  <si>
    <t>TOTAL SUPPLIES &amp; EXPENSES</t>
  </si>
  <si>
    <t>TOTAL BUDGET</t>
  </si>
  <si>
    <t xml:space="preserve">Appraisal=70% </t>
  </si>
  <si>
    <t xml:space="preserve">Collections=30% </t>
  </si>
  <si>
    <t>EXCESS FUNDS TO RETURN*</t>
  </si>
  <si>
    <t>( see next sheet)</t>
  </si>
  <si>
    <t xml:space="preserve">Appraisal </t>
  </si>
  <si>
    <t>Collections</t>
  </si>
  <si>
    <t>Vega ISD</t>
  </si>
  <si>
    <t>OLDHAM COUNTY</t>
  </si>
  <si>
    <t>CHANNING ISD</t>
  </si>
  <si>
    <t>VEGA ISD I&amp;S</t>
  </si>
  <si>
    <t>ADRIAN ISD I&amp;S</t>
  </si>
  <si>
    <t xml:space="preserve">ADRIAN ISD </t>
  </si>
  <si>
    <t>WILDORADO ISD I&amp;S</t>
  </si>
  <si>
    <t xml:space="preserve">WILDORADO ISD </t>
  </si>
  <si>
    <t>CITY OF ADRIAN</t>
  </si>
  <si>
    <t>CITY OF VEGA</t>
  </si>
  <si>
    <t>LE WATER DIST</t>
  </si>
  <si>
    <t>PERCENT</t>
  </si>
  <si>
    <t>APPRAISAL BUDGET</t>
  </si>
  <si>
    <t>REFUND AMT</t>
  </si>
  <si>
    <t>COLLECTIONS BUDGET</t>
  </si>
  <si>
    <t>OLDHAM COUNTY APPRAISAL DISTRICT</t>
  </si>
  <si>
    <t>FISCAL BUDGET FOR YEAR</t>
  </si>
  <si>
    <t>ACCOUT NUMBER</t>
  </si>
  <si>
    <t>BUDGET</t>
  </si>
  <si>
    <t>160 (508)</t>
  </si>
  <si>
    <t>OFFICE FURN &amp; EQUIPMENT</t>
  </si>
  <si>
    <t>ACCOUNTING AUDIT</t>
  </si>
  <si>
    <t>INSURANCE (CONTENTS)</t>
  </si>
  <si>
    <t>INSURANCE (W/C &amp; LIABILITY)</t>
  </si>
  <si>
    <t>TOTAL</t>
  </si>
  <si>
    <t>TOTAL SALARIES &amp; PAYROLL</t>
  </si>
  <si>
    <t>TOTAL SUPPLIES &amp; EXPENSE</t>
  </si>
  <si>
    <t>TOTAL BUDET</t>
  </si>
  <si>
    <t>OUTSIDE APPRAISER 100% APPRAISAL BUDGET</t>
  </si>
  <si>
    <t>X.30</t>
  </si>
  <si>
    <t>PROPOSED PERCENTAGE OF COST</t>
  </si>
  <si>
    <t>OLDHAM CAD APPRAISAL BUDGET</t>
  </si>
  <si>
    <t>VEGA ISD</t>
  </si>
  <si>
    <t>ADRIAN ISD</t>
  </si>
  <si>
    <t>WILDORADO ISD</t>
  </si>
  <si>
    <t>2024/2025</t>
  </si>
  <si>
    <t>Tax Levy</t>
  </si>
  <si>
    <t>Percent</t>
  </si>
  <si>
    <t xml:space="preserve">Amount </t>
  </si>
  <si>
    <t>New Amt</t>
  </si>
  <si>
    <t>Last Yr</t>
  </si>
  <si>
    <t>Diff</t>
  </si>
  <si>
    <t>OLDHAM CAD COLLECTION BUDGET</t>
  </si>
  <si>
    <t>Credit</t>
  </si>
  <si>
    <t>10/1/2025-9/30/2026</t>
  </si>
  <si>
    <t>2025-2026</t>
  </si>
  <si>
    <t>10/1/2025 TO 9/30/2026</t>
  </si>
  <si>
    <t>2023/2024</t>
  </si>
  <si>
    <t>from 23/24 budget</t>
  </si>
  <si>
    <t>23/24 Budget</t>
  </si>
  <si>
    <t>Appraisal</t>
  </si>
  <si>
    <t>ss&amp;med,life&amp; health &amp; ret 24,137</t>
  </si>
  <si>
    <t>ss&amp;med,life&amp; health &amp; ret 21,871</t>
  </si>
  <si>
    <t>OCTOBER 1, 2025 TO SEPTEMBER 30, 2026</t>
  </si>
  <si>
    <t>APPRAISAL=70%=$373,175</t>
  </si>
  <si>
    <t>COLLECTIONS=30%=$147,075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</si>
</sst>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.00"/>
    <numFmt numFmtId="167" formatCode="0.0000"/>
    <numFmt numFmtId="168" formatCode="0.0000000"/>
    <numFmt numFmtId="170" formatCode="0.00000"/>
    <numFmt numFmtId="171" formatCode="0.0000000000"/>
    <numFmt numFmtId="172" formatCode="0.000000000000000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5" fillId="0" borderId="0" xfId="0" applyFont="1"/>
    <xf numFmtId="165" fontId="6" fillId="0" borderId="0" xfId="0" applyNumberFormat="1" applyFont="1"/>
    <xf numFmtId="165" fontId="2" fillId="0" borderId="0" xfId="0" applyNumberFormat="1" applyFont="1"/>
    <xf numFmtId="9" fontId="2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166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5" fontId="1" fillId="0" borderId="0" xfId="0" applyNumberFormat="1" applyFont="1"/>
    <xf numFmtId="9" fontId="1" fillId="0" borderId="0" xfId="0" applyNumberFormat="1" applyFont="1"/>
    <xf numFmtId="0" fontId="3" fillId="0" borderId="0" xfId="0" applyFont="1" applyAlignment="1">
      <alignment horizontal="right"/>
    </xf>
    <xf numFmtId="44" fontId="1" fillId="0" borderId="0" xfId="0" applyNumberFormat="1" applyFont="1"/>
    <xf numFmtId="0" fontId="7" fillId="0" borderId="0" xfId="0" applyFont="1"/>
    <xf numFmtId="167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0" fillId="0" borderId="0" xfId="0" applyNumberFormat="1"/>
    <xf numFmtId="44" fontId="6" fillId="0" borderId="0" xfId="0" applyNumberFormat="1" applyFont="1"/>
    <xf numFmtId="0" fontId="0" fillId="2" borderId="0" xfId="0" applyFill="1" applyAlignment="1">
      <alignment horizontal="center"/>
    </xf>
    <xf numFmtId="44" fontId="0" fillId="2" borderId="0" xfId="0" applyNumberFormat="1" applyFill="1"/>
    <xf numFmtId="0" fontId="0" fillId="2" borderId="0" xfId="0" applyFill="1"/>
    <xf numFmtId="44" fontId="6" fillId="2" borderId="0" xfId="0" applyNumberFormat="1" applyFont="1" applyFill="1"/>
    <xf numFmtId="170" fontId="0" fillId="0" borderId="0" xfId="0" applyNumberFormat="1"/>
    <xf numFmtId="171" fontId="1" fillId="0" borderId="0" xfId="0" applyNumberFormat="1" applyFont="1"/>
    <xf numFmtId="172" fontId="0" fillId="0" borderId="0" xfId="0" applyNumberFormat="1"/>
    <xf numFmtId="1" fontId="1" fillId="0" borderId="0" xfId="0" applyNumberFormat="1" applyFont="1"/>
    <xf numFmtId="44" fontId="0" fillId="0" borderId="0" xfId="0" applyNumberFormat="1" applyAlignment="1">
      <alignment horizontal="right"/>
    </xf>
    <xf numFmtId="165" fontId="9" fillId="0" borderId="0" xfId="0" applyNumberFormat="1" applyFont="1"/>
    <xf numFmtId="3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0E7D-90B7-47D5-86EA-EA99F95F5408}">
  <sheetPr>
    <pageSetUpPr fitToPage="1"/>
  </sheetPr>
  <dimension ref="A1:Z116"/>
  <sheetViews>
    <sheetView tabSelected="1" workbookViewId="0">
      <pane ySplit="6" topLeftCell="A7" activePane="bottomLeft" state="frozen"/>
      <selection pane="bottomLeft" activeCell="E85" sqref="E85"/>
    </sheetView>
  </sheetViews>
  <sheetFormatPr defaultRowHeight="14.4" x14ac:dyDescent="0.3"/>
  <cols>
    <col min="1" max="1" width="9.88671875" customWidth="1"/>
    <col min="2" max="2" width="31.5546875" customWidth="1"/>
    <col min="3" max="3" width="6.6640625" customWidth="1"/>
    <col min="4" max="4" width="12.5546875" style="7" bestFit="1" customWidth="1"/>
    <col min="5" max="5" width="13.5546875" bestFit="1" customWidth="1"/>
    <col min="6" max="6" width="13" bestFit="1" customWidth="1"/>
    <col min="7" max="7" width="11.109375" customWidth="1"/>
    <col min="8" max="8" width="12.5546875" bestFit="1" customWidth="1"/>
    <col min="9" max="9" width="11.6640625" bestFit="1" customWidth="1"/>
    <col min="10" max="10" width="9.33203125" bestFit="1" customWidth="1"/>
    <col min="23" max="23" width="13" customWidth="1"/>
    <col min="24" max="24" width="16.109375" customWidth="1"/>
  </cols>
  <sheetData>
    <row r="1" spans="1:26" ht="15.6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26" ht="15.6" x14ac:dyDescent="0.3">
      <c r="A2" s="43" t="s">
        <v>1</v>
      </c>
      <c r="B2" s="43"/>
      <c r="C2" s="43"/>
      <c r="D2" s="43"/>
      <c r="E2" s="43"/>
      <c r="F2" s="43"/>
      <c r="G2" s="43"/>
      <c r="H2" s="43"/>
      <c r="I2" s="43"/>
      <c r="W2" s="1"/>
      <c r="X2" s="1"/>
    </row>
    <row r="3" spans="1:26" ht="15.6" x14ac:dyDescent="0.3">
      <c r="A3" s="43" t="s">
        <v>2</v>
      </c>
      <c r="B3" s="43"/>
      <c r="C3" s="43"/>
      <c r="D3" s="43"/>
      <c r="E3" s="43"/>
      <c r="F3" s="43"/>
      <c r="G3" s="43"/>
      <c r="H3" s="43"/>
      <c r="I3" s="43"/>
      <c r="W3" s="1"/>
      <c r="X3" s="1"/>
    </row>
    <row r="4" spans="1:26" x14ac:dyDescent="0.3">
      <c r="W4" s="1"/>
      <c r="X4" s="1"/>
    </row>
    <row r="5" spans="1:26" x14ac:dyDescent="0.3">
      <c r="A5" s="4" t="s">
        <v>3</v>
      </c>
      <c r="B5" s="4"/>
      <c r="C5" s="4"/>
      <c r="D5" s="14"/>
      <c r="E5" s="4"/>
      <c r="F5" s="4" t="s">
        <v>5</v>
      </c>
      <c r="G5" s="4"/>
      <c r="H5" s="5">
        <v>2025</v>
      </c>
      <c r="I5" s="5">
        <v>2025</v>
      </c>
      <c r="W5" s="1"/>
      <c r="X5" s="1"/>
    </row>
    <row r="6" spans="1:26" x14ac:dyDescent="0.3">
      <c r="A6" s="6" t="s">
        <v>4</v>
      </c>
      <c r="B6" s="6" t="s">
        <v>3</v>
      </c>
      <c r="C6" s="6"/>
      <c r="D6" s="15"/>
      <c r="E6" s="6" t="s">
        <v>6</v>
      </c>
      <c r="F6" s="6" t="s">
        <v>107</v>
      </c>
      <c r="G6" s="6" t="s">
        <v>7</v>
      </c>
      <c r="H6" s="6" t="s">
        <v>8</v>
      </c>
      <c r="I6" s="6" t="s">
        <v>9</v>
      </c>
      <c r="W6" s="1"/>
      <c r="X6" s="1"/>
    </row>
    <row r="7" spans="1:26" x14ac:dyDescent="0.3">
      <c r="W7" s="1"/>
      <c r="X7" s="1"/>
    </row>
    <row r="8" spans="1:26" x14ac:dyDescent="0.3">
      <c r="A8" s="3">
        <v>160</v>
      </c>
      <c r="B8" t="s">
        <v>10</v>
      </c>
      <c r="E8" s="8">
        <v>5000</v>
      </c>
      <c r="F8" s="8">
        <v>5000</v>
      </c>
      <c r="G8" s="8">
        <v>0</v>
      </c>
      <c r="H8" s="8">
        <f>F8*0.7</f>
        <v>3500</v>
      </c>
      <c r="I8" s="8">
        <f>F8*0.3</f>
        <v>1500</v>
      </c>
      <c r="J8" s="2">
        <f>F8/E8</f>
        <v>1</v>
      </c>
      <c r="W8" s="1"/>
      <c r="X8" s="1"/>
      <c r="Y8" s="1"/>
    </row>
    <row r="9" spans="1:26" x14ac:dyDescent="0.3">
      <c r="A9" s="3"/>
      <c r="E9" s="8"/>
      <c r="F9" s="8"/>
      <c r="G9" s="8"/>
      <c r="H9" s="8"/>
      <c r="I9" s="8"/>
      <c r="J9" s="2"/>
      <c r="W9" s="1"/>
      <c r="X9" s="1"/>
    </row>
    <row r="10" spans="1:26" s="19" customFormat="1" x14ac:dyDescent="0.3">
      <c r="A10" s="18">
        <v>225</v>
      </c>
      <c r="B10" s="19" t="s">
        <v>11</v>
      </c>
      <c r="D10" s="20"/>
      <c r="E10" s="21">
        <v>50000</v>
      </c>
      <c r="F10" s="21">
        <v>50000</v>
      </c>
      <c r="G10" s="21">
        <v>0</v>
      </c>
      <c r="H10" s="8">
        <f>F10*0.7</f>
        <v>35000</v>
      </c>
      <c r="I10" s="8">
        <f>F10*0.3</f>
        <v>15000</v>
      </c>
      <c r="J10" s="22"/>
      <c r="W10" s="24"/>
      <c r="X10" s="24"/>
    </row>
    <row r="11" spans="1:26" x14ac:dyDescent="0.3">
      <c r="A11" s="3"/>
      <c r="E11" s="8"/>
      <c r="F11" s="8"/>
      <c r="G11" s="8"/>
      <c r="H11" s="8"/>
      <c r="I11" s="8"/>
      <c r="J11" s="2"/>
      <c r="W11" s="1"/>
      <c r="X11" s="1"/>
    </row>
    <row r="12" spans="1:26" x14ac:dyDescent="0.3">
      <c r="A12" s="3">
        <v>501</v>
      </c>
      <c r="B12" t="s">
        <v>12</v>
      </c>
      <c r="E12" s="8">
        <v>8500</v>
      </c>
      <c r="F12" s="8">
        <v>10500</v>
      </c>
      <c r="G12" s="8">
        <v>2000</v>
      </c>
      <c r="H12" s="8">
        <f>F12*0.7</f>
        <v>7349.9999999999991</v>
      </c>
      <c r="I12" s="8">
        <f>F12*0.3</f>
        <v>3150</v>
      </c>
      <c r="J12" s="2">
        <f t="shared" ref="J12:J48" si="0">F12/E12</f>
        <v>1.2352941176470589</v>
      </c>
      <c r="W12" s="1"/>
      <c r="X12" s="1"/>
    </row>
    <row r="13" spans="1:26" x14ac:dyDescent="0.3">
      <c r="A13" s="3"/>
      <c r="E13" s="8"/>
      <c r="F13" s="8"/>
      <c r="G13" s="8"/>
      <c r="H13" s="8"/>
      <c r="I13" s="8"/>
      <c r="J13" s="2"/>
      <c r="W13" s="1"/>
      <c r="X13" s="1"/>
    </row>
    <row r="14" spans="1:26" x14ac:dyDescent="0.3">
      <c r="A14" s="3">
        <v>503</v>
      </c>
      <c r="B14" t="s">
        <v>13</v>
      </c>
      <c r="E14" s="8">
        <v>4000</v>
      </c>
      <c r="F14" s="8">
        <v>4000</v>
      </c>
      <c r="G14" s="8">
        <v>0</v>
      </c>
      <c r="H14" s="8">
        <f>F14*0.7</f>
        <v>2800</v>
      </c>
      <c r="I14" s="8">
        <f>F14*0.3</f>
        <v>1200</v>
      </c>
      <c r="J14" s="2">
        <f t="shared" si="0"/>
        <v>1</v>
      </c>
      <c r="W14" s="1"/>
      <c r="X14" s="1"/>
    </row>
    <row r="15" spans="1:26" x14ac:dyDescent="0.3">
      <c r="A15" s="3"/>
      <c r="E15" s="8"/>
      <c r="F15" s="8"/>
      <c r="G15" s="8"/>
      <c r="H15" s="8"/>
      <c r="I15" s="8"/>
      <c r="J15" s="2"/>
      <c r="W15" s="1"/>
      <c r="X15" s="1"/>
      <c r="Y15" s="1"/>
      <c r="Z15" s="2"/>
    </row>
    <row r="16" spans="1:26" x14ac:dyDescent="0.3">
      <c r="A16" s="3">
        <v>504</v>
      </c>
      <c r="B16" t="s">
        <v>14</v>
      </c>
      <c r="E16" s="8">
        <v>800</v>
      </c>
      <c r="F16" s="8">
        <v>800</v>
      </c>
      <c r="G16" s="8">
        <v>0</v>
      </c>
      <c r="H16" s="8">
        <f>F16*0.7</f>
        <v>560</v>
      </c>
      <c r="I16" s="8">
        <f>F16*0.3</f>
        <v>240</v>
      </c>
      <c r="J16" s="2">
        <f t="shared" si="0"/>
        <v>1</v>
      </c>
      <c r="W16" s="1"/>
      <c r="X16" s="1"/>
      <c r="Y16" s="1"/>
      <c r="Z16" s="2"/>
    </row>
    <row r="17" spans="1:24" x14ac:dyDescent="0.3">
      <c r="A17" s="3"/>
      <c r="E17" s="8"/>
      <c r="F17" s="8"/>
      <c r="G17" s="8"/>
      <c r="H17" s="8"/>
      <c r="I17" s="8"/>
      <c r="J17" s="2"/>
      <c r="W17" s="1"/>
      <c r="X17" s="1"/>
    </row>
    <row r="18" spans="1:24" x14ac:dyDescent="0.3">
      <c r="A18" s="3">
        <v>511</v>
      </c>
      <c r="B18" t="s">
        <v>15</v>
      </c>
      <c r="E18" s="8">
        <v>4000</v>
      </c>
      <c r="F18" s="8">
        <v>4000</v>
      </c>
      <c r="G18" s="8">
        <f>F18-E18</f>
        <v>0</v>
      </c>
      <c r="H18" s="8">
        <f>F18*0.7</f>
        <v>2800</v>
      </c>
      <c r="I18" s="8">
        <f>F18*0.3</f>
        <v>1200</v>
      </c>
      <c r="J18" s="2">
        <f t="shared" si="0"/>
        <v>1</v>
      </c>
    </row>
    <row r="19" spans="1:24" x14ac:dyDescent="0.3">
      <c r="A19" s="3"/>
      <c r="B19" s="1"/>
      <c r="C19" s="1"/>
      <c r="E19" s="8"/>
      <c r="F19" s="8"/>
      <c r="G19" s="8"/>
      <c r="H19" s="8"/>
      <c r="I19" s="8"/>
      <c r="J19" s="2"/>
    </row>
    <row r="20" spans="1:24" x14ac:dyDescent="0.3">
      <c r="A20" s="3">
        <v>512</v>
      </c>
      <c r="B20" s="1" t="s">
        <v>16</v>
      </c>
      <c r="C20" s="1"/>
      <c r="E20" s="8">
        <v>29300</v>
      </c>
      <c r="F20" s="8">
        <v>45300</v>
      </c>
      <c r="G20" s="8">
        <f>F20-E20</f>
        <v>16000</v>
      </c>
      <c r="H20" s="8">
        <f>F20*0.7</f>
        <v>31709.999999999996</v>
      </c>
      <c r="I20" s="8">
        <f>F20*0.3</f>
        <v>13590</v>
      </c>
      <c r="J20" s="2">
        <f t="shared" si="0"/>
        <v>1.546075085324232</v>
      </c>
    </row>
    <row r="21" spans="1:24" x14ac:dyDescent="0.3">
      <c r="A21" s="3"/>
      <c r="B21" s="1"/>
      <c r="C21" s="1"/>
      <c r="E21" s="8"/>
      <c r="F21" s="8"/>
      <c r="G21" s="8"/>
      <c r="H21" s="8"/>
      <c r="I21" s="8"/>
      <c r="J21" s="2"/>
    </row>
    <row r="22" spans="1:24" x14ac:dyDescent="0.3">
      <c r="A22" s="3" t="s">
        <v>20</v>
      </c>
      <c r="B22" s="1" t="s">
        <v>17</v>
      </c>
      <c r="C22" s="1"/>
      <c r="E22" s="8">
        <v>3500</v>
      </c>
      <c r="F22" s="8">
        <v>4500</v>
      </c>
      <c r="G22" s="8">
        <f>F22-E22</f>
        <v>1000</v>
      </c>
      <c r="H22" s="8">
        <f>F22*0.7</f>
        <v>3150</v>
      </c>
      <c r="I22" s="8">
        <f>F22*0.3</f>
        <v>1350</v>
      </c>
      <c r="J22" s="2">
        <f t="shared" si="0"/>
        <v>1.2857142857142858</v>
      </c>
    </row>
    <row r="23" spans="1:24" x14ac:dyDescent="0.3">
      <c r="A23" s="3"/>
      <c r="B23" s="1"/>
      <c r="C23" s="1"/>
      <c r="E23" s="8"/>
      <c r="F23" s="8"/>
      <c r="G23" s="8"/>
      <c r="H23" s="8"/>
      <c r="I23" s="8"/>
      <c r="J23" s="2"/>
    </row>
    <row r="24" spans="1:24" x14ac:dyDescent="0.3">
      <c r="A24" s="3" t="s">
        <v>19</v>
      </c>
      <c r="B24" s="1" t="s">
        <v>18</v>
      </c>
      <c r="C24" s="1"/>
      <c r="E24" s="8">
        <v>2000</v>
      </c>
      <c r="F24" s="8">
        <v>2000</v>
      </c>
      <c r="G24" s="8">
        <f>F24-E24</f>
        <v>0</v>
      </c>
      <c r="H24" s="8">
        <f>F24*0.7</f>
        <v>1400</v>
      </c>
      <c r="I24" s="8">
        <f>F24*0.3</f>
        <v>600</v>
      </c>
      <c r="J24" s="2">
        <f t="shared" si="0"/>
        <v>1</v>
      </c>
    </row>
    <row r="25" spans="1:24" x14ac:dyDescent="0.3">
      <c r="A25" s="3"/>
      <c r="B25" s="1"/>
      <c r="C25" s="1"/>
      <c r="E25" s="8"/>
      <c r="F25" s="8"/>
      <c r="G25" s="8"/>
      <c r="H25" s="8"/>
      <c r="I25" s="8"/>
      <c r="J25" s="2"/>
    </row>
    <row r="26" spans="1:24" x14ac:dyDescent="0.3">
      <c r="A26" s="3">
        <v>521</v>
      </c>
      <c r="B26" s="1" t="s">
        <v>21</v>
      </c>
      <c r="C26" s="1"/>
      <c r="E26" s="8">
        <v>4000</v>
      </c>
      <c r="F26" s="8">
        <v>3000</v>
      </c>
      <c r="G26" s="8">
        <f>F26-E26</f>
        <v>-1000</v>
      </c>
      <c r="H26" s="8">
        <f>F26*0.7</f>
        <v>2100</v>
      </c>
      <c r="I26" s="8">
        <f>F26*0.3</f>
        <v>900</v>
      </c>
      <c r="J26" s="2">
        <f t="shared" si="0"/>
        <v>0.75</v>
      </c>
    </row>
    <row r="27" spans="1:24" x14ac:dyDescent="0.3">
      <c r="A27" s="3"/>
      <c r="B27" s="1"/>
      <c r="C27" s="1"/>
      <c r="E27" s="8"/>
      <c r="F27" s="8"/>
      <c r="G27" s="8"/>
      <c r="H27" s="8"/>
      <c r="I27" s="8"/>
      <c r="J27" s="2"/>
    </row>
    <row r="28" spans="1:24" x14ac:dyDescent="0.3">
      <c r="A28" s="3">
        <v>522</v>
      </c>
      <c r="B28" s="1" t="s">
        <v>22</v>
      </c>
      <c r="C28" s="1"/>
      <c r="E28" s="8">
        <v>5000</v>
      </c>
      <c r="F28" s="8">
        <v>6000</v>
      </c>
      <c r="G28" s="8">
        <f>F28-E28</f>
        <v>1000</v>
      </c>
      <c r="H28" s="8">
        <f>F28*0.7</f>
        <v>4200</v>
      </c>
      <c r="I28" s="8">
        <f>F28*0.3</f>
        <v>1800</v>
      </c>
      <c r="J28" s="2">
        <f t="shared" si="0"/>
        <v>1.2</v>
      </c>
    </row>
    <row r="29" spans="1:24" x14ac:dyDescent="0.3">
      <c r="A29" s="3"/>
      <c r="B29" s="1"/>
      <c r="C29" s="1"/>
      <c r="E29" s="8"/>
      <c r="F29" s="8"/>
      <c r="G29" s="8"/>
      <c r="H29" s="8"/>
      <c r="I29" s="8"/>
      <c r="J29" s="2"/>
    </row>
    <row r="30" spans="1:24" x14ac:dyDescent="0.3">
      <c r="A30" s="3">
        <v>523</v>
      </c>
      <c r="B30" s="1" t="s">
        <v>23</v>
      </c>
      <c r="C30" s="1"/>
      <c r="E30" s="8">
        <v>7000</v>
      </c>
      <c r="F30" s="8">
        <v>8000</v>
      </c>
      <c r="G30" s="8">
        <f>F30-E30</f>
        <v>1000</v>
      </c>
      <c r="H30" s="8">
        <f>F30*0.7</f>
        <v>5600</v>
      </c>
      <c r="I30" s="8">
        <f>F30*0.3</f>
        <v>2400</v>
      </c>
      <c r="J30" s="2">
        <f t="shared" si="0"/>
        <v>1.1428571428571428</v>
      </c>
    </row>
    <row r="31" spans="1:24" x14ac:dyDescent="0.3">
      <c r="A31" s="3"/>
      <c r="E31" s="8"/>
      <c r="F31" s="8"/>
      <c r="G31" s="8"/>
      <c r="H31" s="8"/>
      <c r="I31" s="8"/>
      <c r="J31" s="2"/>
    </row>
    <row r="32" spans="1:24" x14ac:dyDescent="0.3">
      <c r="A32" s="3">
        <v>524</v>
      </c>
      <c r="B32" t="s">
        <v>24</v>
      </c>
      <c r="E32" s="8">
        <v>2000</v>
      </c>
      <c r="F32" s="8">
        <v>2000</v>
      </c>
      <c r="G32" s="8">
        <f>F32-E32</f>
        <v>0</v>
      </c>
      <c r="H32" s="8">
        <f>F32*0.7</f>
        <v>1400</v>
      </c>
      <c r="I32" s="8">
        <f>F32*0.3</f>
        <v>600</v>
      </c>
      <c r="J32" s="2">
        <f t="shared" si="0"/>
        <v>1</v>
      </c>
    </row>
    <row r="33" spans="1:10" x14ac:dyDescent="0.3">
      <c r="A33" s="3"/>
      <c r="E33" s="8"/>
      <c r="F33" s="8"/>
      <c r="G33" s="8"/>
      <c r="H33" s="8"/>
      <c r="I33" s="8"/>
      <c r="J33" s="2"/>
    </row>
    <row r="34" spans="1:10" x14ac:dyDescent="0.3">
      <c r="A34" s="3">
        <v>525</v>
      </c>
      <c r="B34" t="s">
        <v>25</v>
      </c>
      <c r="E34" s="8">
        <v>100</v>
      </c>
      <c r="F34" s="8">
        <v>100</v>
      </c>
      <c r="G34" s="8">
        <f>F34-E34</f>
        <v>0</v>
      </c>
      <c r="H34" s="8">
        <f>F34*0.7</f>
        <v>70</v>
      </c>
      <c r="I34" s="8">
        <f>F34*0.3</f>
        <v>30</v>
      </c>
      <c r="J34" s="2">
        <f t="shared" si="0"/>
        <v>1</v>
      </c>
    </row>
    <row r="35" spans="1:10" x14ac:dyDescent="0.3">
      <c r="A35" s="3"/>
      <c r="E35" s="8"/>
      <c r="F35" s="8"/>
      <c r="G35" s="8"/>
      <c r="H35" s="8"/>
      <c r="I35" s="8"/>
      <c r="J35" s="2"/>
    </row>
    <row r="36" spans="1:10" x14ac:dyDescent="0.3">
      <c r="A36" s="3">
        <v>526</v>
      </c>
      <c r="B36" t="s">
        <v>26</v>
      </c>
      <c r="E36" s="8">
        <v>6500</v>
      </c>
      <c r="F36" s="8">
        <v>6500</v>
      </c>
      <c r="G36" s="8">
        <f>F36-E36</f>
        <v>0</v>
      </c>
      <c r="H36" s="8">
        <f>F36*0.7</f>
        <v>4550</v>
      </c>
      <c r="I36" s="8">
        <f>F36*0.3</f>
        <v>1950</v>
      </c>
      <c r="J36" s="2">
        <f t="shared" si="0"/>
        <v>1</v>
      </c>
    </row>
    <row r="37" spans="1:10" x14ac:dyDescent="0.3">
      <c r="A37" s="3"/>
      <c r="E37" s="8"/>
      <c r="F37" s="8"/>
      <c r="G37" s="8"/>
      <c r="H37" s="8"/>
      <c r="I37" s="8"/>
      <c r="J37" s="2"/>
    </row>
    <row r="38" spans="1:10" x14ac:dyDescent="0.3">
      <c r="A38" s="3">
        <v>530</v>
      </c>
      <c r="B38" t="s">
        <v>27</v>
      </c>
      <c r="E38" s="8">
        <v>43000</v>
      </c>
      <c r="F38" s="8">
        <v>43000</v>
      </c>
      <c r="G38" s="8">
        <f>F38-E38</f>
        <v>0</v>
      </c>
      <c r="H38" s="8">
        <f>F38*0.7</f>
        <v>30099.999999999996</v>
      </c>
      <c r="I38" s="8">
        <f>F38*0.3</f>
        <v>12900</v>
      </c>
      <c r="J38" s="2">
        <f t="shared" si="0"/>
        <v>1</v>
      </c>
    </row>
    <row r="39" spans="1:10" x14ac:dyDescent="0.3">
      <c r="A39" s="3"/>
      <c r="E39" s="8"/>
      <c r="F39" s="8"/>
      <c r="G39" s="8"/>
      <c r="H39" s="8"/>
      <c r="I39" s="8"/>
      <c r="J39" s="2"/>
    </row>
    <row r="40" spans="1:10" x14ac:dyDescent="0.3">
      <c r="A40" s="3">
        <v>531</v>
      </c>
      <c r="B40" t="s">
        <v>28</v>
      </c>
      <c r="E40" s="8">
        <v>8500</v>
      </c>
      <c r="F40" s="8">
        <v>8500</v>
      </c>
      <c r="G40" s="8">
        <f>F40-E40</f>
        <v>0</v>
      </c>
      <c r="H40" s="8">
        <f>F40*0.7</f>
        <v>5950</v>
      </c>
      <c r="I40" s="8">
        <f>F40*0.3</f>
        <v>2550</v>
      </c>
      <c r="J40" s="2">
        <f t="shared" si="0"/>
        <v>1</v>
      </c>
    </row>
    <row r="41" spans="1:10" x14ac:dyDescent="0.3">
      <c r="A41" s="3"/>
      <c r="E41" s="8"/>
      <c r="F41" s="8"/>
      <c r="G41" s="8"/>
      <c r="H41" s="8"/>
      <c r="I41" s="8"/>
      <c r="J41" s="2"/>
    </row>
    <row r="42" spans="1:10" x14ac:dyDescent="0.3">
      <c r="A42" s="3">
        <v>533</v>
      </c>
      <c r="B42" t="s">
        <v>29</v>
      </c>
      <c r="E42" s="8">
        <v>6000</v>
      </c>
      <c r="F42" s="8">
        <v>6000</v>
      </c>
      <c r="G42" s="8">
        <f>F42-E42</f>
        <v>0</v>
      </c>
      <c r="H42" s="8">
        <f>F42*0.7</f>
        <v>4200</v>
      </c>
      <c r="I42" s="8">
        <f>F42*0.3</f>
        <v>1800</v>
      </c>
      <c r="J42" s="2">
        <f t="shared" si="0"/>
        <v>1</v>
      </c>
    </row>
    <row r="43" spans="1:10" x14ac:dyDescent="0.3">
      <c r="A43" s="3"/>
      <c r="E43" s="8"/>
      <c r="F43" s="8"/>
      <c r="G43" s="8"/>
      <c r="H43" s="8"/>
      <c r="I43" s="8"/>
      <c r="J43" s="2"/>
    </row>
    <row r="44" spans="1:10" x14ac:dyDescent="0.3">
      <c r="A44" s="3">
        <v>534</v>
      </c>
      <c r="B44" t="s">
        <v>30</v>
      </c>
      <c r="E44" s="8">
        <v>24000</v>
      </c>
      <c r="F44" s="8">
        <v>24000</v>
      </c>
      <c r="G44" s="8">
        <f>F44-E44</f>
        <v>0</v>
      </c>
      <c r="H44" s="8">
        <f>F44*0.7</f>
        <v>16800</v>
      </c>
      <c r="I44" s="8">
        <f>F44*0.3</f>
        <v>7200</v>
      </c>
      <c r="J44" s="2">
        <f t="shared" si="0"/>
        <v>1</v>
      </c>
    </row>
    <row r="45" spans="1:10" x14ac:dyDescent="0.3">
      <c r="A45" s="3"/>
      <c r="E45" s="8"/>
      <c r="F45" s="8"/>
      <c r="G45" s="8"/>
      <c r="H45" s="8"/>
      <c r="I45" s="8"/>
      <c r="J45" s="2"/>
    </row>
    <row r="46" spans="1:10" x14ac:dyDescent="0.3">
      <c r="A46" s="3">
        <v>536</v>
      </c>
      <c r="B46" t="s">
        <v>31</v>
      </c>
      <c r="E46" s="8">
        <v>2000</v>
      </c>
      <c r="F46" s="8">
        <v>2000</v>
      </c>
      <c r="G46" s="8">
        <f>F46-E46</f>
        <v>0</v>
      </c>
      <c r="H46" s="8">
        <f>F46*0.7</f>
        <v>1400</v>
      </c>
      <c r="I46" s="8">
        <f>F46*0.3</f>
        <v>600</v>
      </c>
      <c r="J46" s="2">
        <f t="shared" si="0"/>
        <v>1</v>
      </c>
    </row>
    <row r="47" spans="1:10" x14ac:dyDescent="0.3">
      <c r="A47" s="3"/>
      <c r="E47" s="8"/>
      <c r="F47" s="8"/>
      <c r="G47" s="8"/>
      <c r="H47" s="8"/>
      <c r="I47" s="8"/>
      <c r="J47" s="2"/>
    </row>
    <row r="48" spans="1:10" x14ac:dyDescent="0.3">
      <c r="A48" s="3">
        <v>543</v>
      </c>
      <c r="B48" t="s">
        <v>32</v>
      </c>
      <c r="E48" s="8">
        <v>4000</v>
      </c>
      <c r="F48" s="8">
        <v>4000</v>
      </c>
      <c r="G48" s="8">
        <f>F48-E48</f>
        <v>0</v>
      </c>
      <c r="H48" s="8">
        <f>F48*0.7</f>
        <v>2800</v>
      </c>
      <c r="I48" s="8">
        <f>F48*0.3</f>
        <v>1200</v>
      </c>
      <c r="J48" s="2">
        <f t="shared" si="0"/>
        <v>1</v>
      </c>
    </row>
    <row r="49" spans="1:10" x14ac:dyDescent="0.3">
      <c r="A49" s="3"/>
      <c r="E49" s="8"/>
      <c r="F49" s="8"/>
      <c r="G49" s="8"/>
      <c r="H49" s="8"/>
      <c r="I49" s="8"/>
      <c r="J49" s="2"/>
    </row>
    <row r="50" spans="1:10" x14ac:dyDescent="0.3">
      <c r="A50" s="3">
        <v>550</v>
      </c>
      <c r="B50" t="s">
        <v>33</v>
      </c>
      <c r="E50" s="8">
        <v>1500</v>
      </c>
      <c r="F50" s="8">
        <v>1500</v>
      </c>
      <c r="G50" s="8">
        <f>F50-E50</f>
        <v>0</v>
      </c>
      <c r="H50" s="8">
        <f>F50*0.7</f>
        <v>1050</v>
      </c>
      <c r="I50" s="8">
        <f>F50*0.3</f>
        <v>450</v>
      </c>
      <c r="J50" s="2">
        <f t="shared" ref="J50:J58" si="1">F50/E50</f>
        <v>1</v>
      </c>
    </row>
    <row r="51" spans="1:10" x14ac:dyDescent="0.3">
      <c r="A51" s="3"/>
      <c r="E51" s="8"/>
      <c r="F51" s="8"/>
      <c r="G51" s="8"/>
      <c r="H51" s="8"/>
      <c r="I51" s="8"/>
      <c r="J51" s="8"/>
    </row>
    <row r="52" spans="1:10" x14ac:dyDescent="0.3">
      <c r="A52" s="3">
        <v>551</v>
      </c>
      <c r="B52" t="s">
        <v>34</v>
      </c>
      <c r="E52" s="8">
        <v>50</v>
      </c>
      <c r="F52" s="8">
        <v>50</v>
      </c>
      <c r="G52" s="8">
        <f>F52-E52</f>
        <v>0</v>
      </c>
      <c r="H52" s="8">
        <f>F52*0.7</f>
        <v>35</v>
      </c>
      <c r="I52" s="8">
        <f>F52*0.3</f>
        <v>15</v>
      </c>
      <c r="J52" s="2">
        <f t="shared" si="1"/>
        <v>1</v>
      </c>
    </row>
    <row r="53" spans="1:10" x14ac:dyDescent="0.3">
      <c r="A53" s="3"/>
      <c r="E53" s="8"/>
      <c r="F53" s="8"/>
      <c r="G53" s="8"/>
      <c r="H53" s="8"/>
      <c r="I53" s="8"/>
      <c r="J53" s="8"/>
    </row>
    <row r="54" spans="1:10" x14ac:dyDescent="0.3">
      <c r="A54" s="3">
        <v>552</v>
      </c>
      <c r="B54" t="s">
        <v>35</v>
      </c>
      <c r="E54" s="8">
        <v>3000</v>
      </c>
      <c r="F54" s="8">
        <v>3000</v>
      </c>
      <c r="G54" s="8">
        <f>F54-E54</f>
        <v>0</v>
      </c>
      <c r="H54" s="8">
        <f>F54*0.7</f>
        <v>2100</v>
      </c>
      <c r="I54" s="8">
        <f>F54*0.3</f>
        <v>900</v>
      </c>
      <c r="J54" s="2">
        <f t="shared" si="1"/>
        <v>1</v>
      </c>
    </row>
    <row r="55" spans="1:10" x14ac:dyDescent="0.3">
      <c r="A55" s="3"/>
      <c r="E55" s="8"/>
      <c r="F55" s="8"/>
      <c r="G55" s="8"/>
      <c r="H55" s="8"/>
      <c r="I55" s="8"/>
      <c r="J55" s="2"/>
    </row>
    <row r="56" spans="1:10" x14ac:dyDescent="0.3">
      <c r="A56" s="3">
        <v>553</v>
      </c>
      <c r="B56" t="s">
        <v>36</v>
      </c>
      <c r="E56" s="8">
        <v>3500</v>
      </c>
      <c r="F56" s="8">
        <v>2500</v>
      </c>
      <c r="G56" s="8">
        <f>F56-E56</f>
        <v>-1000</v>
      </c>
      <c r="H56" s="8">
        <f>F56*0.7</f>
        <v>1750</v>
      </c>
      <c r="I56" s="8">
        <f>F56*0.3</f>
        <v>750</v>
      </c>
      <c r="J56" s="2">
        <f t="shared" si="1"/>
        <v>0.7142857142857143</v>
      </c>
    </row>
    <row r="57" spans="1:10" x14ac:dyDescent="0.3">
      <c r="A57" s="3"/>
      <c r="E57" s="8"/>
      <c r="F57" s="8"/>
      <c r="G57" s="8"/>
      <c r="H57" s="8"/>
      <c r="I57" s="8"/>
      <c r="J57" s="2"/>
    </row>
    <row r="58" spans="1:10" x14ac:dyDescent="0.3">
      <c r="A58" s="3">
        <v>561</v>
      </c>
      <c r="B58" t="s">
        <v>37</v>
      </c>
      <c r="E58" s="8">
        <v>6000</v>
      </c>
      <c r="F58" s="8">
        <v>5000</v>
      </c>
      <c r="G58" s="8">
        <f>F58-E58</f>
        <v>-1000</v>
      </c>
      <c r="H58" s="8">
        <f>F58*0.7</f>
        <v>3500</v>
      </c>
      <c r="I58" s="8">
        <f>F58*0.3</f>
        <v>1500</v>
      </c>
      <c r="J58" s="2">
        <f t="shared" si="1"/>
        <v>0.83333333333333337</v>
      </c>
    </row>
    <row r="59" spans="1:10" x14ac:dyDescent="0.3">
      <c r="A59" s="3"/>
      <c r="E59" s="8"/>
      <c r="F59" s="8"/>
      <c r="G59" s="8"/>
      <c r="H59" s="8"/>
      <c r="I59" s="8"/>
      <c r="J59" s="9"/>
    </row>
    <row r="60" spans="1:10" x14ac:dyDescent="0.3">
      <c r="A60" s="3">
        <v>562</v>
      </c>
      <c r="B60" t="s">
        <v>38</v>
      </c>
      <c r="E60" s="8"/>
      <c r="F60" s="8"/>
      <c r="G60" s="8"/>
      <c r="H60" s="8"/>
      <c r="I60" s="8"/>
      <c r="J60" s="9"/>
    </row>
    <row r="61" spans="1:10" x14ac:dyDescent="0.3">
      <c r="A61" s="3"/>
      <c r="E61" s="8"/>
      <c r="F61" s="8"/>
      <c r="G61" s="8"/>
      <c r="H61" s="8"/>
      <c r="I61" s="8"/>
      <c r="J61" s="9"/>
    </row>
    <row r="62" spans="1:10" x14ac:dyDescent="0.3">
      <c r="A62" s="3">
        <v>528</v>
      </c>
      <c r="B62" t="s">
        <v>39</v>
      </c>
      <c r="E62" s="8">
        <v>4800</v>
      </c>
      <c r="F62" s="8">
        <v>7500</v>
      </c>
      <c r="G62" s="8">
        <f>F62-E62</f>
        <v>2700</v>
      </c>
      <c r="H62" s="8">
        <f>F62*0.7</f>
        <v>5250</v>
      </c>
      <c r="I62" s="8">
        <f>F62*0.3</f>
        <v>2250</v>
      </c>
      <c r="J62" s="2">
        <f t="shared" ref="J62:J66" si="2">F62/E62</f>
        <v>1.5625</v>
      </c>
    </row>
    <row r="63" spans="1:10" x14ac:dyDescent="0.3">
      <c r="A63" s="3"/>
      <c r="E63" s="8"/>
      <c r="F63" s="8"/>
      <c r="G63" s="8"/>
      <c r="H63" s="8"/>
      <c r="I63" s="8"/>
      <c r="J63" s="2"/>
    </row>
    <row r="64" spans="1:10" x14ac:dyDescent="0.3">
      <c r="A64" s="3">
        <v>547</v>
      </c>
      <c r="B64" t="s">
        <v>52</v>
      </c>
      <c r="E64" s="8">
        <v>50000</v>
      </c>
      <c r="F64" s="8">
        <v>50000</v>
      </c>
      <c r="G64" s="8">
        <f>F64-E64</f>
        <v>0</v>
      </c>
      <c r="H64" s="8">
        <f>F64*0.7</f>
        <v>35000</v>
      </c>
      <c r="I64" s="8">
        <f>F64*0.3</f>
        <v>15000</v>
      </c>
      <c r="J64" s="2"/>
    </row>
    <row r="65" spans="1:10" x14ac:dyDescent="0.3">
      <c r="A65" s="3"/>
      <c r="E65" s="8"/>
      <c r="F65" s="8"/>
      <c r="G65" s="8"/>
      <c r="H65" s="8"/>
      <c r="I65" s="8"/>
      <c r="J65" s="9"/>
    </row>
    <row r="66" spans="1:10" s="4" customFormat="1" ht="16.2" x14ac:dyDescent="0.45">
      <c r="A66" s="5"/>
      <c r="B66" s="6" t="s">
        <v>40</v>
      </c>
      <c r="D66" s="14"/>
      <c r="E66" s="11">
        <f>SUM(E8:E65)</f>
        <v>288050</v>
      </c>
      <c r="F66" s="11">
        <f>SUM(F8:F65)</f>
        <v>308750</v>
      </c>
      <c r="G66" s="12">
        <f t="shared" ref="G66:I66" si="3">SUM(G8:G65)</f>
        <v>20700</v>
      </c>
      <c r="H66" s="11">
        <f t="shared" si="3"/>
        <v>216125</v>
      </c>
      <c r="I66" s="11">
        <f t="shared" si="3"/>
        <v>92625</v>
      </c>
      <c r="J66" s="13">
        <f t="shared" si="2"/>
        <v>1.0718625238673842</v>
      </c>
    </row>
    <row r="67" spans="1:10" x14ac:dyDescent="0.3">
      <c r="A67" s="3"/>
      <c r="E67" s="8"/>
      <c r="F67" s="8"/>
      <c r="G67" s="8"/>
      <c r="H67" s="8"/>
      <c r="I67" s="8"/>
      <c r="J67" s="9"/>
    </row>
    <row r="68" spans="1:10" x14ac:dyDescent="0.3">
      <c r="A68" s="3">
        <v>520</v>
      </c>
      <c r="B68" t="s">
        <v>41</v>
      </c>
      <c r="E68" s="8">
        <v>27600</v>
      </c>
      <c r="F68" s="8">
        <v>30000</v>
      </c>
      <c r="G68" s="8">
        <f>F68-E68</f>
        <v>2400</v>
      </c>
      <c r="H68" s="8">
        <v>30000</v>
      </c>
      <c r="I68" s="8"/>
      <c r="J68" s="2">
        <f t="shared" ref="J68:J70" si="4">F68/E68</f>
        <v>1.0869565217391304</v>
      </c>
    </row>
    <row r="69" spans="1:10" x14ac:dyDescent="0.3">
      <c r="E69" s="8"/>
      <c r="F69" s="8"/>
      <c r="G69" s="8"/>
      <c r="H69" s="8"/>
      <c r="I69" s="8"/>
      <c r="J69" s="9"/>
    </row>
    <row r="70" spans="1:10" x14ac:dyDescent="0.3">
      <c r="A70" s="3">
        <v>532</v>
      </c>
      <c r="B70" t="s">
        <v>42</v>
      </c>
      <c r="E70" s="8">
        <v>11200</v>
      </c>
      <c r="F70" s="8">
        <v>13000</v>
      </c>
      <c r="G70" s="8">
        <f>F70-E70</f>
        <v>1800</v>
      </c>
      <c r="H70" s="8">
        <f>F70*0.7</f>
        <v>9100</v>
      </c>
      <c r="I70" s="8">
        <f>F70*0.3</f>
        <v>3900</v>
      </c>
      <c r="J70" s="2">
        <f t="shared" si="4"/>
        <v>1.1607142857142858</v>
      </c>
    </row>
    <row r="71" spans="1:10" x14ac:dyDescent="0.3">
      <c r="A71" s="3"/>
      <c r="E71" s="8"/>
      <c r="F71" s="8"/>
      <c r="G71" s="8"/>
      <c r="H71" s="8"/>
      <c r="I71" s="8"/>
      <c r="J71" s="9"/>
    </row>
    <row r="72" spans="1:10" x14ac:dyDescent="0.3">
      <c r="A72" s="3" t="s">
        <v>43</v>
      </c>
      <c r="B72" t="s">
        <v>44</v>
      </c>
      <c r="E72" s="8">
        <v>10000</v>
      </c>
      <c r="F72" s="8">
        <v>12000</v>
      </c>
      <c r="G72" s="8">
        <f>F72-E72</f>
        <v>2000</v>
      </c>
      <c r="H72" s="8">
        <f>F72*0.7</f>
        <v>8400</v>
      </c>
      <c r="I72" s="8">
        <f>F72*0.3</f>
        <v>3600</v>
      </c>
      <c r="J72" s="2">
        <f t="shared" ref="J72" si="5">F72/E72</f>
        <v>1.2</v>
      </c>
    </row>
    <row r="73" spans="1:10" x14ac:dyDescent="0.3">
      <c r="A73" s="3"/>
      <c r="E73" s="8"/>
      <c r="F73" s="8"/>
      <c r="G73" s="8"/>
      <c r="H73" s="8"/>
      <c r="I73" s="8"/>
      <c r="J73" s="9"/>
    </row>
    <row r="74" spans="1:10" x14ac:dyDescent="0.3">
      <c r="A74" s="3">
        <v>540</v>
      </c>
      <c r="B74" t="s">
        <v>45</v>
      </c>
      <c r="E74" s="8">
        <v>600</v>
      </c>
      <c r="F74" s="8">
        <v>600</v>
      </c>
      <c r="G74" s="8">
        <f>F74-E74</f>
        <v>0</v>
      </c>
      <c r="H74" s="8">
        <f>F74*0.7</f>
        <v>420</v>
      </c>
      <c r="I74" s="8">
        <f>F74*0.3</f>
        <v>180</v>
      </c>
      <c r="J74" s="2">
        <f t="shared" ref="J74" si="6">F74/E74</f>
        <v>1</v>
      </c>
    </row>
    <row r="75" spans="1:10" x14ac:dyDescent="0.3">
      <c r="A75" s="3"/>
      <c r="E75" s="8"/>
      <c r="F75" s="8"/>
      <c r="G75" s="8"/>
      <c r="H75" s="8"/>
      <c r="I75" s="8"/>
      <c r="J75" s="9"/>
    </row>
    <row r="76" spans="1:10" x14ac:dyDescent="0.3">
      <c r="A76" s="3">
        <v>541</v>
      </c>
      <c r="B76" t="s">
        <v>46</v>
      </c>
      <c r="C76" s="9"/>
      <c r="D76" s="40"/>
      <c r="E76" s="8">
        <v>61098</v>
      </c>
      <c r="F76" s="8">
        <v>67000</v>
      </c>
      <c r="G76" s="8">
        <f>F76-E76</f>
        <v>5902</v>
      </c>
      <c r="H76" s="8">
        <f>F76*0.7</f>
        <v>46900</v>
      </c>
      <c r="I76" s="8">
        <f>F76*0.3</f>
        <v>20100</v>
      </c>
      <c r="J76" s="2">
        <f t="shared" ref="J76" si="7">F76/E76</f>
        <v>1.096598906674523</v>
      </c>
    </row>
    <row r="77" spans="1:10" x14ac:dyDescent="0.3">
      <c r="A77" s="3"/>
      <c r="B77" t="s">
        <v>113</v>
      </c>
      <c r="E77" s="8"/>
      <c r="F77" s="8"/>
      <c r="G77" s="8"/>
      <c r="H77" s="8"/>
      <c r="I77" s="8"/>
      <c r="J77" s="9"/>
    </row>
    <row r="78" spans="1:10" x14ac:dyDescent="0.3">
      <c r="A78" s="3"/>
      <c r="E78" s="8"/>
      <c r="F78" s="8"/>
      <c r="G78" s="8"/>
      <c r="H78" s="8"/>
      <c r="I78" s="8"/>
      <c r="J78" s="8"/>
    </row>
    <row r="79" spans="1:10" x14ac:dyDescent="0.3">
      <c r="A79" s="3">
        <v>542</v>
      </c>
      <c r="B79" t="s">
        <v>48</v>
      </c>
      <c r="C79" s="9"/>
      <c r="D79" s="17"/>
      <c r="E79" s="8">
        <v>41327</v>
      </c>
      <c r="F79" s="8">
        <v>47000</v>
      </c>
      <c r="G79" s="8">
        <f>F79-E79</f>
        <v>5673</v>
      </c>
      <c r="H79" s="8">
        <f>F79*0.7</f>
        <v>32900</v>
      </c>
      <c r="I79" s="8">
        <f>F79*0.3</f>
        <v>14100</v>
      </c>
      <c r="J79" s="2">
        <f t="shared" ref="J79" si="8">F79/E79</f>
        <v>1.1372710334648051</v>
      </c>
    </row>
    <row r="80" spans="1:10" x14ac:dyDescent="0.3">
      <c r="A80" s="3"/>
      <c r="B80" t="s">
        <v>114</v>
      </c>
      <c r="E80" s="8"/>
      <c r="F80" s="8"/>
      <c r="G80" s="8"/>
      <c r="H80" s="8"/>
      <c r="I80" s="8"/>
      <c r="J80" s="8"/>
    </row>
    <row r="81" spans="1:10" x14ac:dyDescent="0.3">
      <c r="A81" s="3"/>
      <c r="E81" s="8"/>
      <c r="F81" s="8"/>
      <c r="G81" s="8"/>
      <c r="H81" s="8"/>
      <c r="I81" s="8"/>
      <c r="J81" s="8"/>
    </row>
    <row r="82" spans="1:10" x14ac:dyDescent="0.3">
      <c r="A82" s="3">
        <v>543</v>
      </c>
      <c r="B82" t="s">
        <v>49</v>
      </c>
      <c r="E82" s="8">
        <v>100</v>
      </c>
      <c r="F82" s="8">
        <v>100</v>
      </c>
      <c r="G82" s="8">
        <f>F82-E82</f>
        <v>0</v>
      </c>
      <c r="H82" s="8">
        <f>F82*0.7</f>
        <v>70</v>
      </c>
      <c r="I82" s="8">
        <f>F82*0.3</f>
        <v>30</v>
      </c>
      <c r="J82" s="2">
        <f t="shared" ref="J82" si="9">F82/E82</f>
        <v>1</v>
      </c>
    </row>
    <row r="83" spans="1:10" x14ac:dyDescent="0.3">
      <c r="A83" s="3"/>
      <c r="E83" s="8"/>
      <c r="F83" s="8"/>
      <c r="G83" s="8"/>
      <c r="H83" s="8"/>
      <c r="I83" s="8"/>
      <c r="J83" s="8"/>
    </row>
    <row r="84" spans="1:10" x14ac:dyDescent="0.3">
      <c r="A84" s="3">
        <v>545</v>
      </c>
      <c r="B84" t="s">
        <v>50</v>
      </c>
      <c r="C84" s="9"/>
      <c r="D84" s="17"/>
      <c r="E84" s="8">
        <v>15600</v>
      </c>
      <c r="F84" s="8">
        <v>40000</v>
      </c>
      <c r="G84" s="8">
        <f>F84-E84</f>
        <v>24400</v>
      </c>
      <c r="H84" s="8">
        <f>F84*0.7</f>
        <v>28000</v>
      </c>
      <c r="I84" s="8">
        <f>F84*0.3</f>
        <v>12000</v>
      </c>
      <c r="J84" s="2">
        <f t="shared" ref="J84" si="10">F84/E84</f>
        <v>2.5641025641025643</v>
      </c>
    </row>
    <row r="85" spans="1:10" x14ac:dyDescent="0.3">
      <c r="A85" s="3"/>
      <c r="B85" t="s">
        <v>47</v>
      </c>
      <c r="E85" s="8"/>
      <c r="F85" s="8"/>
      <c r="G85" s="8"/>
      <c r="H85" s="8"/>
      <c r="I85" s="8"/>
      <c r="J85" s="8"/>
    </row>
    <row r="86" spans="1:10" x14ac:dyDescent="0.3">
      <c r="A86" s="3"/>
      <c r="E86" s="8"/>
      <c r="F86" s="8"/>
      <c r="G86" s="8"/>
      <c r="H86" s="8"/>
      <c r="I86" s="8"/>
      <c r="J86" s="8"/>
    </row>
    <row r="87" spans="1:10" x14ac:dyDescent="0.3">
      <c r="A87" s="3">
        <v>546</v>
      </c>
      <c r="B87" t="s">
        <v>51</v>
      </c>
      <c r="E87" s="8">
        <v>1500</v>
      </c>
      <c r="F87" s="8">
        <v>1800</v>
      </c>
      <c r="G87" s="8">
        <f>F87-E87</f>
        <v>300</v>
      </c>
      <c r="H87" s="8">
        <f>F87*0.7</f>
        <v>1260</v>
      </c>
      <c r="I87" s="8">
        <f>F87*0.3</f>
        <v>540</v>
      </c>
      <c r="J87" s="2">
        <f t="shared" ref="J87" si="11">F87/E87</f>
        <v>1.2</v>
      </c>
    </row>
    <row r="88" spans="1:10" x14ac:dyDescent="0.3">
      <c r="A88" s="3"/>
      <c r="E88" s="8"/>
      <c r="F88" s="8"/>
      <c r="G88" s="8"/>
      <c r="H88" s="8"/>
      <c r="I88" s="8"/>
      <c r="J88" s="8"/>
    </row>
    <row r="89" spans="1:10" x14ac:dyDescent="0.3">
      <c r="A89" s="3"/>
      <c r="E89" s="8"/>
      <c r="F89" s="8"/>
      <c r="G89" s="8"/>
      <c r="H89" s="8"/>
      <c r="I89" s="8"/>
      <c r="J89" s="8"/>
    </row>
    <row r="90" spans="1:10" ht="16.2" x14ac:dyDescent="0.45">
      <c r="A90" s="3"/>
      <c r="B90" s="6" t="s">
        <v>40</v>
      </c>
      <c r="E90" s="11">
        <f>SUM(E68:E88)</f>
        <v>169025</v>
      </c>
      <c r="F90" s="11">
        <f>SUM(F68:F88)</f>
        <v>211500</v>
      </c>
      <c r="G90" s="8">
        <f>SUM(G68:G88)</f>
        <v>42475</v>
      </c>
      <c r="H90" s="11">
        <f>SUM(H68:H88)</f>
        <v>157050</v>
      </c>
      <c r="I90" s="11">
        <f>SUM(I68:I88)</f>
        <v>54450</v>
      </c>
      <c r="J90" s="9"/>
    </row>
    <row r="91" spans="1:10" s="19" customFormat="1" x14ac:dyDescent="0.3">
      <c r="A91" s="18"/>
      <c r="B91" s="25" t="s">
        <v>11</v>
      </c>
      <c r="D91" s="20"/>
      <c r="E91" s="21"/>
      <c r="F91" s="21"/>
      <c r="G91" s="21"/>
      <c r="H91" s="21"/>
      <c r="I91" s="21"/>
      <c r="J91" s="21"/>
    </row>
    <row r="92" spans="1:10" ht="16.2" x14ac:dyDescent="0.45">
      <c r="B92" s="6" t="s">
        <v>53</v>
      </c>
      <c r="E92" s="11">
        <f>SUM(E90:E91)</f>
        <v>169025</v>
      </c>
      <c r="F92" s="11">
        <f t="shared" ref="F92:I92" si="12">SUM(F90:F91)</f>
        <v>211500</v>
      </c>
      <c r="G92" s="12">
        <f t="shared" si="12"/>
        <v>42475</v>
      </c>
      <c r="H92" s="11">
        <f t="shared" si="12"/>
        <v>157050</v>
      </c>
      <c r="I92" s="11">
        <f t="shared" si="12"/>
        <v>54450</v>
      </c>
      <c r="J92" s="8"/>
    </row>
    <row r="93" spans="1:10" ht="16.2" x14ac:dyDescent="0.45">
      <c r="B93" s="6" t="s">
        <v>54</v>
      </c>
      <c r="E93" s="11">
        <f>E66</f>
        <v>288050</v>
      </c>
      <c r="F93" s="11">
        <f>F66</f>
        <v>308750</v>
      </c>
      <c r="G93" s="12">
        <f>G66</f>
        <v>20700</v>
      </c>
      <c r="H93" s="11">
        <f>H66</f>
        <v>216125</v>
      </c>
      <c r="I93" s="11">
        <f>I66</f>
        <v>92625</v>
      </c>
      <c r="J93" s="8"/>
    </row>
    <row r="94" spans="1:10" ht="16.2" x14ac:dyDescent="0.45">
      <c r="B94" s="23" t="s">
        <v>55</v>
      </c>
      <c r="E94" s="11">
        <f>SUM(E92:E93)</f>
        <v>457075</v>
      </c>
      <c r="F94" s="11">
        <f t="shared" ref="F94:I94" si="13">SUM(F92:F93)</f>
        <v>520250</v>
      </c>
      <c r="G94" s="8">
        <f t="shared" si="13"/>
        <v>63175</v>
      </c>
      <c r="H94" s="11">
        <f t="shared" si="13"/>
        <v>373175</v>
      </c>
      <c r="I94" s="11">
        <f t="shared" si="13"/>
        <v>147075</v>
      </c>
      <c r="J94" s="8"/>
    </row>
    <row r="95" spans="1:10" x14ac:dyDescent="0.3">
      <c r="B95" s="3"/>
      <c r="E95" s="8"/>
      <c r="F95" s="8"/>
      <c r="G95" s="8"/>
      <c r="H95" s="8"/>
      <c r="I95" s="8"/>
      <c r="J95" s="8"/>
    </row>
    <row r="96" spans="1:10" x14ac:dyDescent="0.3">
      <c r="B96" s="19" t="s">
        <v>58</v>
      </c>
      <c r="C96" s="19"/>
      <c r="D96" s="20"/>
      <c r="E96" s="21">
        <v>58203</v>
      </c>
      <c r="F96" s="8" t="s">
        <v>59</v>
      </c>
      <c r="G96" s="8"/>
      <c r="H96" s="8"/>
      <c r="I96" s="8"/>
      <c r="J96" s="8"/>
    </row>
    <row r="97" spans="2:10" x14ac:dyDescent="0.3">
      <c r="E97" s="8"/>
      <c r="F97" s="8"/>
      <c r="G97" s="8"/>
      <c r="H97" s="8"/>
      <c r="I97" s="8"/>
      <c r="J97" s="8"/>
    </row>
    <row r="98" spans="2:10" x14ac:dyDescent="0.3">
      <c r="B98" t="s">
        <v>56</v>
      </c>
      <c r="D98" s="8">
        <v>373175</v>
      </c>
      <c r="E98" s="8"/>
      <c r="F98" s="8"/>
      <c r="G98" s="8"/>
      <c r="H98" s="8"/>
      <c r="I98" s="8"/>
      <c r="J98" s="8"/>
    </row>
    <row r="99" spans="2:10" ht="16.2" x14ac:dyDescent="0.45">
      <c r="B99" t="s">
        <v>57</v>
      </c>
      <c r="D99" s="41">
        <v>147075</v>
      </c>
      <c r="E99" s="8"/>
      <c r="F99" s="8"/>
      <c r="G99" s="8"/>
      <c r="H99" s="8"/>
      <c r="I99" s="8"/>
      <c r="J99" s="8"/>
    </row>
    <row r="100" spans="2:10" x14ac:dyDescent="0.3">
      <c r="D100" s="1">
        <f>SUM(D98:D99)</f>
        <v>520250</v>
      </c>
      <c r="E100" s="8"/>
      <c r="F100" s="8"/>
      <c r="G100" s="8"/>
      <c r="H100" s="8"/>
      <c r="I100" s="8"/>
      <c r="J100" s="8"/>
    </row>
    <row r="101" spans="2:10" x14ac:dyDescent="0.3">
      <c r="E101" s="8"/>
      <c r="F101" s="8"/>
      <c r="G101" s="8"/>
      <c r="H101" s="8"/>
      <c r="I101" s="8"/>
      <c r="J101" s="8"/>
    </row>
    <row r="102" spans="2:10" x14ac:dyDescent="0.3">
      <c r="E102" s="8"/>
      <c r="F102" s="8"/>
      <c r="G102" s="8"/>
      <c r="H102" s="8"/>
      <c r="I102" s="8"/>
      <c r="J102" s="8"/>
    </row>
    <row r="103" spans="2:10" x14ac:dyDescent="0.3">
      <c r="E103" s="8"/>
      <c r="F103" s="8"/>
      <c r="G103" s="8"/>
      <c r="H103" s="8"/>
      <c r="I103" s="8"/>
      <c r="J103" s="8"/>
    </row>
    <row r="104" spans="2:10" x14ac:dyDescent="0.3">
      <c r="E104" s="8"/>
      <c r="F104" s="8"/>
      <c r="G104" s="8"/>
      <c r="H104" s="8"/>
      <c r="I104" s="8"/>
      <c r="J104" s="8"/>
    </row>
    <row r="105" spans="2:10" x14ac:dyDescent="0.3">
      <c r="E105" s="8"/>
      <c r="F105" s="8"/>
      <c r="G105" s="8"/>
      <c r="H105" s="8"/>
      <c r="I105" s="8"/>
      <c r="J105" s="8"/>
    </row>
    <row r="106" spans="2:10" x14ac:dyDescent="0.3">
      <c r="E106" s="8"/>
      <c r="F106" s="8"/>
      <c r="G106" s="8"/>
      <c r="H106" s="8"/>
      <c r="I106" s="8"/>
      <c r="J106" s="8"/>
    </row>
    <row r="107" spans="2:10" x14ac:dyDescent="0.3">
      <c r="E107" s="8"/>
      <c r="F107" s="8"/>
      <c r="G107" s="8"/>
      <c r="H107" s="8"/>
      <c r="I107" s="8"/>
      <c r="J107" s="8"/>
    </row>
    <row r="108" spans="2:10" x14ac:dyDescent="0.3">
      <c r="E108" s="8"/>
      <c r="F108" s="8"/>
      <c r="G108" s="8"/>
      <c r="H108" s="8"/>
      <c r="I108" s="8"/>
      <c r="J108" s="8"/>
    </row>
    <row r="109" spans="2:10" x14ac:dyDescent="0.3">
      <c r="E109" s="8"/>
      <c r="F109" s="8"/>
      <c r="G109" s="8"/>
      <c r="H109" s="8"/>
      <c r="I109" s="8"/>
      <c r="J109" s="8"/>
    </row>
    <row r="110" spans="2:10" x14ac:dyDescent="0.3">
      <c r="E110" s="8"/>
      <c r="F110" s="8"/>
      <c r="G110" s="8"/>
      <c r="H110" s="8"/>
      <c r="I110" s="8"/>
      <c r="J110" s="8"/>
    </row>
    <row r="111" spans="2:10" x14ac:dyDescent="0.3">
      <c r="E111" s="8"/>
      <c r="F111" s="8"/>
      <c r="G111" s="8"/>
      <c r="H111" s="8"/>
      <c r="I111" s="8"/>
      <c r="J111" s="8"/>
    </row>
    <row r="112" spans="2:10" x14ac:dyDescent="0.3">
      <c r="E112" s="8"/>
      <c r="F112" s="8"/>
      <c r="G112" s="8"/>
      <c r="H112" s="8"/>
      <c r="I112" s="8"/>
      <c r="J112" s="8"/>
    </row>
    <row r="113" spans="5:10" x14ac:dyDescent="0.3">
      <c r="E113" s="8"/>
      <c r="F113" s="8"/>
      <c r="G113" s="8"/>
      <c r="H113" s="8"/>
      <c r="I113" s="8"/>
      <c r="J113" s="8"/>
    </row>
    <row r="114" spans="5:10" x14ac:dyDescent="0.3">
      <c r="E114" s="8"/>
      <c r="F114" s="8"/>
      <c r="G114" s="8"/>
      <c r="H114" s="8"/>
      <c r="I114" s="8"/>
      <c r="J114" s="8"/>
    </row>
    <row r="115" spans="5:10" x14ac:dyDescent="0.3">
      <c r="E115" s="8"/>
      <c r="F115" s="8"/>
      <c r="G115" s="8"/>
      <c r="H115" s="8"/>
      <c r="I115" s="8"/>
      <c r="J115" s="8"/>
    </row>
    <row r="116" spans="5:10" x14ac:dyDescent="0.3">
      <c r="E116" s="8"/>
      <c r="F116" s="8"/>
      <c r="G116" s="8"/>
      <c r="H116" s="8"/>
      <c r="I116" s="8"/>
      <c r="J116" s="8"/>
    </row>
  </sheetData>
  <mergeCells count="3">
    <mergeCell ref="A1:I1"/>
    <mergeCell ref="A2:I2"/>
    <mergeCell ref="A3:I3"/>
  </mergeCells>
  <printOptions gridLines="1"/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75CB-77EF-4AFB-ABAE-C8CCE67C7369}">
  <sheetPr>
    <pageSetUpPr fitToPage="1"/>
  </sheetPr>
  <dimension ref="A1:C59"/>
  <sheetViews>
    <sheetView workbookViewId="0">
      <pane ySplit="5" topLeftCell="A6" activePane="bottomLeft" state="frozen"/>
      <selection pane="bottomLeft" activeCell="B60" sqref="B60"/>
    </sheetView>
  </sheetViews>
  <sheetFormatPr defaultRowHeight="14.4" x14ac:dyDescent="0.3"/>
  <cols>
    <col min="1" max="1" width="16.33203125" customWidth="1"/>
    <col min="2" max="2" width="32.33203125" customWidth="1"/>
    <col min="3" max="3" width="13.6640625" style="3" customWidth="1"/>
  </cols>
  <sheetData>
    <row r="1" spans="1:3" x14ac:dyDescent="0.3">
      <c r="A1" t="s">
        <v>77</v>
      </c>
    </row>
    <row r="2" spans="1:3" x14ac:dyDescent="0.3">
      <c r="A2" t="s">
        <v>78</v>
      </c>
    </row>
    <row r="3" spans="1:3" x14ac:dyDescent="0.3">
      <c r="A3" t="s">
        <v>115</v>
      </c>
    </row>
    <row r="5" spans="1:3" x14ac:dyDescent="0.3">
      <c r="A5" t="s">
        <v>79</v>
      </c>
      <c r="B5" s="3" t="s">
        <v>3</v>
      </c>
      <c r="C5" s="3" t="s">
        <v>80</v>
      </c>
    </row>
    <row r="7" spans="1:3" x14ac:dyDescent="0.3">
      <c r="A7" s="3" t="s">
        <v>81</v>
      </c>
      <c r="B7" t="s">
        <v>82</v>
      </c>
      <c r="C7" s="27">
        <v>5000</v>
      </c>
    </row>
    <row r="8" spans="1:3" x14ac:dyDescent="0.3">
      <c r="A8" s="3">
        <v>225</v>
      </c>
      <c r="B8" t="s">
        <v>11</v>
      </c>
      <c r="C8" s="42">
        <v>50000</v>
      </c>
    </row>
    <row r="9" spans="1:3" x14ac:dyDescent="0.3">
      <c r="A9" s="3">
        <v>501</v>
      </c>
      <c r="B9" t="s">
        <v>83</v>
      </c>
      <c r="C9" s="27">
        <v>10500</v>
      </c>
    </row>
    <row r="10" spans="1:3" x14ac:dyDescent="0.3">
      <c r="A10" s="3">
        <v>503</v>
      </c>
      <c r="B10" t="s">
        <v>13</v>
      </c>
      <c r="C10" s="27">
        <v>4000</v>
      </c>
    </row>
    <row r="11" spans="1:3" x14ac:dyDescent="0.3">
      <c r="A11" s="3">
        <v>504</v>
      </c>
      <c r="B11" t="s">
        <v>14</v>
      </c>
      <c r="C11" s="3">
        <v>800</v>
      </c>
    </row>
    <row r="12" spans="1:3" x14ac:dyDescent="0.3">
      <c r="A12" s="3">
        <v>511</v>
      </c>
      <c r="B12" t="s">
        <v>15</v>
      </c>
      <c r="C12" s="27">
        <v>4000</v>
      </c>
    </row>
    <row r="13" spans="1:3" x14ac:dyDescent="0.3">
      <c r="A13" s="3">
        <v>512</v>
      </c>
      <c r="B13" s="1" t="s">
        <v>16</v>
      </c>
      <c r="C13" s="27">
        <v>45300</v>
      </c>
    </row>
    <row r="14" spans="1:3" x14ac:dyDescent="0.3">
      <c r="A14" s="3">
        <v>513</v>
      </c>
      <c r="B14" s="1" t="s">
        <v>84</v>
      </c>
      <c r="C14" s="27">
        <v>4500</v>
      </c>
    </row>
    <row r="15" spans="1:3" x14ac:dyDescent="0.3">
      <c r="A15" s="3">
        <v>514</v>
      </c>
      <c r="B15" s="1" t="s">
        <v>85</v>
      </c>
      <c r="C15" s="3">
        <v>0</v>
      </c>
    </row>
    <row r="16" spans="1:3" x14ac:dyDescent="0.3">
      <c r="A16" s="3">
        <v>515</v>
      </c>
      <c r="B16" s="1" t="s">
        <v>18</v>
      </c>
      <c r="C16" s="27">
        <v>2000</v>
      </c>
    </row>
    <row r="17" spans="1:3" x14ac:dyDescent="0.3">
      <c r="A17" s="3">
        <v>521</v>
      </c>
      <c r="B17" s="1" t="s">
        <v>21</v>
      </c>
      <c r="C17" s="27">
        <v>3000</v>
      </c>
    </row>
    <row r="18" spans="1:3" x14ac:dyDescent="0.3">
      <c r="A18" s="3">
        <v>522</v>
      </c>
      <c r="B18" s="1" t="s">
        <v>22</v>
      </c>
      <c r="C18" s="27">
        <v>6000</v>
      </c>
    </row>
    <row r="19" spans="1:3" x14ac:dyDescent="0.3">
      <c r="A19" s="3">
        <v>523</v>
      </c>
      <c r="B19" s="1" t="s">
        <v>23</v>
      </c>
      <c r="C19" s="27">
        <v>8000</v>
      </c>
    </row>
    <row r="20" spans="1:3" x14ac:dyDescent="0.3">
      <c r="A20" s="3">
        <v>524</v>
      </c>
      <c r="B20" t="s">
        <v>24</v>
      </c>
      <c r="C20" s="27">
        <v>2000</v>
      </c>
    </row>
    <row r="21" spans="1:3" x14ac:dyDescent="0.3">
      <c r="A21" s="3">
        <v>525</v>
      </c>
      <c r="B21" t="s">
        <v>25</v>
      </c>
      <c r="C21" s="3">
        <v>100</v>
      </c>
    </row>
    <row r="22" spans="1:3" x14ac:dyDescent="0.3">
      <c r="A22" s="3">
        <v>526</v>
      </c>
      <c r="B22" t="s">
        <v>26</v>
      </c>
      <c r="C22" s="27">
        <v>6500</v>
      </c>
    </row>
    <row r="23" spans="1:3" x14ac:dyDescent="0.3">
      <c r="A23" s="3">
        <v>530</v>
      </c>
      <c r="B23" t="s">
        <v>27</v>
      </c>
      <c r="C23" s="27">
        <v>43000</v>
      </c>
    </row>
    <row r="24" spans="1:3" x14ac:dyDescent="0.3">
      <c r="A24" s="3">
        <v>531</v>
      </c>
      <c r="B24" t="s">
        <v>28</v>
      </c>
      <c r="C24" s="27">
        <v>8500</v>
      </c>
    </row>
    <row r="25" spans="1:3" x14ac:dyDescent="0.3">
      <c r="A25" s="3">
        <v>533</v>
      </c>
      <c r="B25" t="s">
        <v>29</v>
      </c>
      <c r="C25" s="27">
        <v>6000</v>
      </c>
    </row>
    <row r="26" spans="1:3" x14ac:dyDescent="0.3">
      <c r="A26" s="3">
        <v>534</v>
      </c>
      <c r="B26" t="s">
        <v>30</v>
      </c>
      <c r="C26" s="27">
        <v>24000</v>
      </c>
    </row>
    <row r="27" spans="1:3" x14ac:dyDescent="0.3">
      <c r="A27" s="3">
        <v>536</v>
      </c>
      <c r="B27" t="s">
        <v>31</v>
      </c>
      <c r="C27" s="27">
        <v>2000</v>
      </c>
    </row>
    <row r="28" spans="1:3" x14ac:dyDescent="0.3">
      <c r="A28" s="3">
        <v>543</v>
      </c>
      <c r="B28" t="s">
        <v>32</v>
      </c>
      <c r="C28" s="27">
        <v>4000</v>
      </c>
    </row>
    <row r="29" spans="1:3" x14ac:dyDescent="0.3">
      <c r="A29" s="3">
        <v>550</v>
      </c>
      <c r="B29" t="s">
        <v>33</v>
      </c>
      <c r="C29" s="27">
        <v>1500</v>
      </c>
    </row>
    <row r="30" spans="1:3" x14ac:dyDescent="0.3">
      <c r="A30" s="3">
        <v>551</v>
      </c>
      <c r="B30" t="s">
        <v>34</v>
      </c>
      <c r="C30" s="3">
        <v>50</v>
      </c>
    </row>
    <row r="31" spans="1:3" x14ac:dyDescent="0.3">
      <c r="A31" s="3">
        <v>552</v>
      </c>
      <c r="B31" t="s">
        <v>35</v>
      </c>
      <c r="C31" s="27">
        <v>3000</v>
      </c>
    </row>
    <row r="32" spans="1:3" x14ac:dyDescent="0.3">
      <c r="A32" s="3">
        <v>553</v>
      </c>
      <c r="B32" t="s">
        <v>36</v>
      </c>
      <c r="C32" s="27">
        <v>2500</v>
      </c>
    </row>
    <row r="33" spans="1:3" x14ac:dyDescent="0.3">
      <c r="A33" s="3">
        <v>561</v>
      </c>
      <c r="B33" t="s">
        <v>37</v>
      </c>
      <c r="C33" s="27">
        <v>5000</v>
      </c>
    </row>
    <row r="34" spans="1:3" x14ac:dyDescent="0.3">
      <c r="A34" s="3">
        <v>562</v>
      </c>
      <c r="B34" t="s">
        <v>38</v>
      </c>
      <c r="C34" s="3">
        <v>0</v>
      </c>
    </row>
    <row r="35" spans="1:3" x14ac:dyDescent="0.3">
      <c r="A35" s="3">
        <v>528</v>
      </c>
      <c r="B35" t="s">
        <v>39</v>
      </c>
      <c r="C35" s="27">
        <v>7500</v>
      </c>
    </row>
    <row r="36" spans="1:3" x14ac:dyDescent="0.3">
      <c r="A36" s="3">
        <v>547</v>
      </c>
      <c r="B36" s="19" t="s">
        <v>52</v>
      </c>
      <c r="C36" s="27">
        <v>50000</v>
      </c>
    </row>
    <row r="37" spans="1:3" x14ac:dyDescent="0.3">
      <c r="A37" s="3"/>
    </row>
    <row r="38" spans="1:3" x14ac:dyDescent="0.3">
      <c r="A38" s="5"/>
      <c r="B38" s="6" t="s">
        <v>86</v>
      </c>
      <c r="C38" s="27">
        <f>SUM(C7:C37)</f>
        <v>308750</v>
      </c>
    </row>
    <row r="39" spans="1:3" x14ac:dyDescent="0.3">
      <c r="A39" s="3"/>
    </row>
    <row r="40" spans="1:3" x14ac:dyDescent="0.3">
      <c r="A40" s="3">
        <v>520</v>
      </c>
      <c r="B40" t="s">
        <v>41</v>
      </c>
      <c r="C40" s="27">
        <v>30000</v>
      </c>
    </row>
    <row r="41" spans="1:3" x14ac:dyDescent="0.3">
      <c r="A41" s="3">
        <v>532</v>
      </c>
      <c r="B41" t="s">
        <v>42</v>
      </c>
      <c r="C41" s="27">
        <v>13000</v>
      </c>
    </row>
    <row r="42" spans="1:3" x14ac:dyDescent="0.3">
      <c r="A42" s="3" t="s">
        <v>43</v>
      </c>
      <c r="B42" t="s">
        <v>44</v>
      </c>
      <c r="C42" s="27">
        <v>12000</v>
      </c>
    </row>
    <row r="43" spans="1:3" x14ac:dyDescent="0.3">
      <c r="A43" s="3">
        <v>540</v>
      </c>
      <c r="B43" t="s">
        <v>45</v>
      </c>
      <c r="C43" s="3">
        <v>600</v>
      </c>
    </row>
    <row r="44" spans="1:3" x14ac:dyDescent="0.3">
      <c r="A44" s="3">
        <v>541</v>
      </c>
      <c r="B44" t="s">
        <v>46</v>
      </c>
      <c r="C44" s="27">
        <v>67000</v>
      </c>
    </row>
    <row r="45" spans="1:3" x14ac:dyDescent="0.3">
      <c r="A45" s="3">
        <v>542</v>
      </c>
      <c r="B45" t="s">
        <v>48</v>
      </c>
      <c r="C45" s="27">
        <v>47000</v>
      </c>
    </row>
    <row r="46" spans="1:3" x14ac:dyDescent="0.3">
      <c r="A46" s="3">
        <v>543</v>
      </c>
      <c r="B46" t="s">
        <v>49</v>
      </c>
      <c r="C46" s="3">
        <v>100</v>
      </c>
    </row>
    <row r="47" spans="1:3" x14ac:dyDescent="0.3">
      <c r="A47" s="3">
        <v>545</v>
      </c>
      <c r="B47" t="s">
        <v>50</v>
      </c>
      <c r="C47" s="27">
        <v>40000</v>
      </c>
    </row>
    <row r="48" spans="1:3" x14ac:dyDescent="0.3">
      <c r="A48" s="3">
        <v>546</v>
      </c>
      <c r="B48" t="s">
        <v>51</v>
      </c>
      <c r="C48" s="27">
        <v>1800</v>
      </c>
    </row>
    <row r="49" spans="1:3" x14ac:dyDescent="0.3">
      <c r="A49" s="18"/>
      <c r="B49" s="19"/>
      <c r="C49" s="28"/>
    </row>
    <row r="51" spans="1:3" x14ac:dyDescent="0.3">
      <c r="B51" s="6" t="s">
        <v>86</v>
      </c>
      <c r="C51" s="27">
        <f>SUM(C40:C50)</f>
        <v>211500</v>
      </c>
    </row>
    <row r="52" spans="1:3" x14ac:dyDescent="0.3">
      <c r="A52" s="3"/>
    </row>
    <row r="53" spans="1:3" x14ac:dyDescent="0.3">
      <c r="B53" t="s">
        <v>87</v>
      </c>
      <c r="C53" s="27">
        <f>C51</f>
        <v>211500</v>
      </c>
    </row>
    <row r="54" spans="1:3" x14ac:dyDescent="0.3">
      <c r="B54" t="s">
        <v>88</v>
      </c>
      <c r="C54" s="27">
        <f>C38</f>
        <v>308750</v>
      </c>
    </row>
    <row r="56" spans="1:3" x14ac:dyDescent="0.3">
      <c r="B56" s="6" t="s">
        <v>89</v>
      </c>
      <c r="C56" s="29">
        <f>SUM(C53:C55)</f>
        <v>520250</v>
      </c>
    </row>
    <row r="58" spans="1:3" x14ac:dyDescent="0.3">
      <c r="B58" t="s">
        <v>116</v>
      </c>
    </row>
    <row r="59" spans="1:3" x14ac:dyDescent="0.3">
      <c r="B59" t="s">
        <v>117</v>
      </c>
    </row>
  </sheetData>
  <printOptions gridLines="1"/>
  <pageMargins left="0.7" right="0.7" top="0.75" bottom="0.75" header="0.3" footer="0.3"/>
  <pageSetup scale="7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3F16-BD21-481E-BFD8-720219C7BE60}">
  <dimension ref="A1:G47"/>
  <sheetViews>
    <sheetView workbookViewId="0">
      <selection activeCell="P22" sqref="P22"/>
    </sheetView>
  </sheetViews>
  <sheetFormatPr defaultRowHeight="14.4" x14ac:dyDescent="0.3"/>
  <cols>
    <col min="1" max="1" width="19" customWidth="1"/>
    <col min="2" max="2" width="18.88671875" customWidth="1"/>
    <col min="3" max="3" width="12.88671875" bestFit="1" customWidth="1"/>
    <col min="4" max="4" width="11.109375" bestFit="1" customWidth="1"/>
    <col min="5" max="5" width="20.88671875" customWidth="1"/>
    <col min="6" max="6" width="14.33203125" customWidth="1"/>
    <col min="7" max="7" width="12.88671875" bestFit="1" customWidth="1"/>
  </cols>
  <sheetData>
    <row r="1" spans="1:7" x14ac:dyDescent="0.3">
      <c r="A1" s="19" t="s">
        <v>58</v>
      </c>
      <c r="B1" s="19"/>
      <c r="C1" s="20"/>
      <c r="D1" s="21">
        <v>58203</v>
      </c>
      <c r="E1" t="s">
        <v>109</v>
      </c>
    </row>
    <row r="3" spans="1:7" x14ac:dyDescent="0.3">
      <c r="A3" t="s">
        <v>60</v>
      </c>
      <c r="B3" s="2">
        <v>0.7</v>
      </c>
      <c r="C3" s="1"/>
      <c r="D3" s="16">
        <v>48542.1</v>
      </c>
    </row>
    <row r="4" spans="1:7" x14ac:dyDescent="0.3">
      <c r="A4" t="s">
        <v>61</v>
      </c>
      <c r="B4" s="2">
        <v>0.3</v>
      </c>
      <c r="C4" s="1"/>
      <c r="D4" s="16">
        <v>9660.9</v>
      </c>
    </row>
    <row r="6" spans="1:7" x14ac:dyDescent="0.3">
      <c r="A6" s="6" t="s">
        <v>74</v>
      </c>
      <c r="B6" s="6" t="s">
        <v>73</v>
      </c>
      <c r="C6" s="6" t="s">
        <v>75</v>
      </c>
      <c r="D6" s="4"/>
      <c r="E6" s="6" t="s">
        <v>76</v>
      </c>
      <c r="F6" s="6" t="s">
        <v>73</v>
      </c>
      <c r="G6" s="6" t="s">
        <v>75</v>
      </c>
    </row>
    <row r="7" spans="1:7" x14ac:dyDescent="0.3">
      <c r="A7" t="s">
        <v>63</v>
      </c>
      <c r="B7" s="37">
        <f>30855.7/231637</f>
        <v>0.13320713012169905</v>
      </c>
      <c r="C7" s="1">
        <f>D3*B7</f>
        <v>6466.1538310805272</v>
      </c>
      <c r="E7" t="s">
        <v>63</v>
      </c>
      <c r="F7" s="37">
        <f>14049.36/99273</f>
        <v>0.1415224683448672</v>
      </c>
      <c r="G7" s="1">
        <f>D4*F7</f>
        <v>1367.2344144329275</v>
      </c>
    </row>
    <row r="8" spans="1:7" x14ac:dyDescent="0.3">
      <c r="A8" t="s">
        <v>64</v>
      </c>
      <c r="B8" s="37">
        <f>13610.1/231637</f>
        <v>5.8756157263304222E-2</v>
      </c>
      <c r="C8" s="1">
        <f>D3*B8</f>
        <v>2852.1472614910399</v>
      </c>
      <c r="D8" s="1"/>
      <c r="E8" t="s">
        <v>65</v>
      </c>
      <c r="F8" s="37">
        <f>17805.89/99273</f>
        <v>0.17936286805072879</v>
      </c>
      <c r="G8" s="1">
        <f>D4*F8</f>
        <v>1732.8067319512857</v>
      </c>
    </row>
    <row r="9" spans="1:7" x14ac:dyDescent="0.3">
      <c r="A9" t="s">
        <v>65</v>
      </c>
      <c r="B9" s="37">
        <f>39105.93/231637</f>
        <v>0.16882419475299715</v>
      </c>
      <c r="C9" s="1">
        <f>D3*B9</f>
        <v>8195.0809441194633</v>
      </c>
      <c r="D9" s="1"/>
      <c r="E9" t="s">
        <v>62</v>
      </c>
      <c r="F9" s="37">
        <f>24727.73/99273</f>
        <v>0.24908817100319322</v>
      </c>
      <c r="G9" s="1">
        <f>D4*F9</f>
        <v>2406.4159112447492</v>
      </c>
    </row>
    <row r="10" spans="1:7" x14ac:dyDescent="0.3">
      <c r="A10" t="s">
        <v>62</v>
      </c>
      <c r="B10" s="37">
        <f>54307.92/231637</f>
        <v>0.23445269969823473</v>
      </c>
      <c r="C10" s="1">
        <f>D3*B10</f>
        <v>11380.82639402168</v>
      </c>
      <c r="D10" s="1"/>
      <c r="E10" t="s">
        <v>66</v>
      </c>
      <c r="F10" s="37">
        <f>5924.25/99273</f>
        <v>5.9676347043002627E-2</v>
      </c>
      <c r="G10" s="1">
        <f>D4*F10</f>
        <v>576.52722114774406</v>
      </c>
    </row>
    <row r="11" spans="1:7" x14ac:dyDescent="0.3">
      <c r="A11" t="s">
        <v>66</v>
      </c>
      <c r="B11" s="37">
        <f>13011.04/231637</f>
        <v>5.6169955577045121E-2</v>
      </c>
      <c r="C11" s="1">
        <f>D3*B11</f>
        <v>2726.6076006164817</v>
      </c>
      <c r="D11" s="1"/>
      <c r="E11" t="s">
        <v>67</v>
      </c>
      <c r="F11" s="37">
        <f>5431.39/99273</f>
        <v>5.4711653722563036E-2</v>
      </c>
      <c r="G11" s="1">
        <f>D4*F11</f>
        <v>528.56381544830924</v>
      </c>
    </row>
    <row r="12" spans="1:7" x14ac:dyDescent="0.3">
      <c r="A12" t="s">
        <v>67</v>
      </c>
      <c r="B12" s="37">
        <f>11928.6/231637</f>
        <v>5.1496954286232341E-2</v>
      </c>
      <c r="C12" s="1">
        <f>D3*B12</f>
        <v>2499.770304657719</v>
      </c>
      <c r="D12" s="1"/>
      <c r="E12" t="s">
        <v>68</v>
      </c>
      <c r="F12" s="37">
        <f>10200.96/99273</f>
        <v>0.10275664077845939</v>
      </c>
      <c r="G12" s="1">
        <f>F12*D4</f>
        <v>992.72163089661831</v>
      </c>
    </row>
    <row r="13" spans="1:7" x14ac:dyDescent="0.3">
      <c r="A13" t="s">
        <v>68</v>
      </c>
      <c r="B13" s="37">
        <f>22403.71/231637</f>
        <v>9.6719047475144301E-2</v>
      </c>
      <c r="C13" s="1">
        <f>D3*B13</f>
        <v>4694.9456744432018</v>
      </c>
      <c r="D13" s="1"/>
      <c r="E13" t="s">
        <v>69</v>
      </c>
      <c r="F13" s="37">
        <f>16294.97/99273</f>
        <v>0.16414301975360873</v>
      </c>
      <c r="G13" s="1">
        <f>F13*D4</f>
        <v>1585.7692995376385</v>
      </c>
    </row>
    <row r="14" spans="1:7" x14ac:dyDescent="0.3">
      <c r="A14" t="s">
        <v>69</v>
      </c>
      <c r="B14" s="37">
        <f>35787.59/231637</f>
        <v>0.15449859046698064</v>
      </c>
      <c r="C14" s="1">
        <f>D3*B14</f>
        <v>7499.686028307221</v>
      </c>
      <c r="D14" s="1"/>
      <c r="E14" t="s">
        <v>70</v>
      </c>
      <c r="F14" s="37">
        <f>154.98/99273</f>
        <v>1.561149557281436E-3</v>
      </c>
      <c r="G14" s="1">
        <f>F14*D4</f>
        <v>15.082109757940225</v>
      </c>
    </row>
    <row r="15" spans="1:7" x14ac:dyDescent="0.3">
      <c r="A15" t="s">
        <v>70</v>
      </c>
      <c r="B15" s="37">
        <f>340.36/231637</f>
        <v>1.4693680197895847E-3</v>
      </c>
      <c r="C15" s="1">
        <f>D3*B15</f>
        <v>71.326209353427998</v>
      </c>
      <c r="D15" s="1"/>
      <c r="E15" t="s">
        <v>71</v>
      </c>
      <c r="F15" s="37">
        <f>4048.9/99273</f>
        <v>4.0785510662516497E-2</v>
      </c>
      <c r="G15" s="1">
        <f>F15*D4</f>
        <v>394.02473995950561</v>
      </c>
    </row>
    <row r="16" spans="1:7" x14ac:dyDescent="0.3">
      <c r="A16" t="s">
        <v>71</v>
      </c>
      <c r="B16" s="37">
        <f>8892.34/231637</f>
        <v>3.838911745532881E-2</v>
      </c>
      <c r="C16" s="1">
        <f>D3*B16</f>
        <v>1863.4883784283165</v>
      </c>
      <c r="D16" s="1"/>
      <c r="E16" t="s">
        <v>72</v>
      </c>
      <c r="F16" s="37">
        <f>634.59/99273</f>
        <v>6.3923725484270654E-3</v>
      </c>
      <c r="G16" s="1">
        <f>F16*D4</f>
        <v>61.756071953099031</v>
      </c>
    </row>
    <row r="17" spans="1:7" x14ac:dyDescent="0.3">
      <c r="A17" t="s">
        <v>72</v>
      </c>
      <c r="B17" s="37">
        <f>1393.7/231637</f>
        <v>6.0167417122480435E-3</v>
      </c>
      <c r="C17" s="1">
        <f>D3*B17</f>
        <v>292.06527787011572</v>
      </c>
      <c r="D17" s="1"/>
    </row>
    <row r="18" spans="1:7" s="19" customFormat="1" x14ac:dyDescent="0.3">
      <c r="A18" s="19" t="s">
        <v>86</v>
      </c>
      <c r="B18" s="39">
        <f>SUM(B7:B17)</f>
        <v>0.999999956829004</v>
      </c>
      <c r="C18" s="24">
        <f>SUM(C7:C17)</f>
        <v>48542.0979043892</v>
      </c>
      <c r="E18" s="19" t="s">
        <v>86</v>
      </c>
      <c r="F18" s="39">
        <f>SUM(F7:F17)</f>
        <v>1.0000002014646481</v>
      </c>
      <c r="G18" s="24">
        <f>SUM(G7:G17)</f>
        <v>9660.9019463298191</v>
      </c>
    </row>
    <row r="19" spans="1:7" x14ac:dyDescent="0.3">
      <c r="B19" s="38"/>
    </row>
    <row r="21" spans="1:7" x14ac:dyDescent="0.3">
      <c r="A21" s="1">
        <v>58203</v>
      </c>
    </row>
    <row r="22" spans="1:7" x14ac:dyDescent="0.3">
      <c r="A22" s="1">
        <v>26000</v>
      </c>
      <c r="B22" t="s">
        <v>90</v>
      </c>
      <c r="E22" t="s">
        <v>110</v>
      </c>
    </row>
    <row r="23" spans="1:7" x14ac:dyDescent="0.3">
      <c r="A23" s="1">
        <f>A21-A22</f>
        <v>32203</v>
      </c>
      <c r="B23" t="s">
        <v>91</v>
      </c>
      <c r="C23" s="1">
        <f>A23*0.3</f>
        <v>9660.9</v>
      </c>
    </row>
    <row r="25" spans="1:7" x14ac:dyDescent="0.3">
      <c r="A25" t="s">
        <v>111</v>
      </c>
      <c r="B25" t="s">
        <v>112</v>
      </c>
      <c r="C25" s="1">
        <v>231637</v>
      </c>
    </row>
    <row r="26" spans="1:7" x14ac:dyDescent="0.3">
      <c r="A26" t="s">
        <v>111</v>
      </c>
      <c r="B26" t="s">
        <v>61</v>
      </c>
      <c r="C26" s="1">
        <v>99273</v>
      </c>
    </row>
    <row r="27" spans="1:7" x14ac:dyDescent="0.3">
      <c r="D27" s="26"/>
    </row>
    <row r="28" spans="1:7" x14ac:dyDescent="0.3">
      <c r="D28" s="26"/>
    </row>
    <row r="29" spans="1:7" x14ac:dyDescent="0.3">
      <c r="D29" s="26"/>
    </row>
    <row r="30" spans="1:7" x14ac:dyDescent="0.3">
      <c r="D30" s="26"/>
    </row>
    <row r="31" spans="1:7" x14ac:dyDescent="0.3">
      <c r="D31" s="26"/>
    </row>
    <row r="32" spans="1:7" x14ac:dyDescent="0.3">
      <c r="D32" s="26"/>
    </row>
    <row r="33" spans="4:4" x14ac:dyDescent="0.3">
      <c r="D33" s="26"/>
    </row>
    <row r="34" spans="4:4" x14ac:dyDescent="0.3">
      <c r="D34" s="26"/>
    </row>
    <row r="35" spans="4:4" x14ac:dyDescent="0.3">
      <c r="D35" s="26"/>
    </row>
    <row r="36" spans="4:4" x14ac:dyDescent="0.3">
      <c r="D36" s="26"/>
    </row>
    <row r="37" spans="4:4" x14ac:dyDescent="0.3">
      <c r="D37" s="26"/>
    </row>
    <row r="38" spans="4:4" x14ac:dyDescent="0.3">
      <c r="D38" s="26"/>
    </row>
    <row r="39" spans="4:4" x14ac:dyDescent="0.3">
      <c r="D39" s="26"/>
    </row>
    <row r="40" spans="4:4" x14ac:dyDescent="0.3">
      <c r="D40" s="26"/>
    </row>
    <row r="41" spans="4:4" x14ac:dyDescent="0.3">
      <c r="D41" s="26"/>
    </row>
    <row r="42" spans="4:4" x14ac:dyDescent="0.3">
      <c r="D42" s="26"/>
    </row>
    <row r="43" spans="4:4" x14ac:dyDescent="0.3">
      <c r="D43" s="26"/>
    </row>
    <row r="44" spans="4:4" x14ac:dyDescent="0.3">
      <c r="D44" s="26"/>
    </row>
    <row r="45" spans="4:4" x14ac:dyDescent="0.3">
      <c r="D45" s="26"/>
    </row>
    <row r="46" spans="4:4" x14ac:dyDescent="0.3">
      <c r="D46" s="26"/>
    </row>
    <row r="47" spans="4:4" x14ac:dyDescent="0.3">
      <c r="D47" s="26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9504-6143-4CE4-8552-04B62CA7997E}">
  <dimension ref="A1:I30"/>
  <sheetViews>
    <sheetView workbookViewId="0">
      <selection activeCell="K11" sqref="K11"/>
    </sheetView>
  </sheetViews>
  <sheetFormatPr defaultRowHeight="14.4" x14ac:dyDescent="0.3"/>
  <cols>
    <col min="1" max="1" width="19.109375" bestFit="1" customWidth="1"/>
    <col min="2" max="2" width="4.88671875" customWidth="1"/>
    <col min="3" max="3" width="22.109375" bestFit="1" customWidth="1"/>
    <col min="4" max="4" width="12.109375" customWidth="1"/>
    <col min="5" max="8" width="12.5546875" bestFit="1" customWidth="1"/>
    <col min="9" max="9" width="14.44140625" customWidth="1"/>
  </cols>
  <sheetData>
    <row r="1" spans="1:9" x14ac:dyDescent="0.3">
      <c r="A1" s="44" t="s">
        <v>92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 t="s">
        <v>93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C3" t="s">
        <v>108</v>
      </c>
      <c r="E3" s="24">
        <v>373175</v>
      </c>
    </row>
    <row r="5" spans="1:9" x14ac:dyDescent="0.3">
      <c r="C5" s="3" t="s">
        <v>97</v>
      </c>
      <c r="D5" s="3" t="s">
        <v>99</v>
      </c>
      <c r="E5" s="3" t="s">
        <v>100</v>
      </c>
      <c r="F5" s="3" t="s">
        <v>105</v>
      </c>
      <c r="G5" s="32" t="s">
        <v>101</v>
      </c>
      <c r="H5" s="3" t="s">
        <v>102</v>
      </c>
      <c r="I5" s="3" t="s">
        <v>103</v>
      </c>
    </row>
    <row r="6" spans="1:9" x14ac:dyDescent="0.3">
      <c r="C6" s="3" t="s">
        <v>98</v>
      </c>
      <c r="D6" s="3"/>
      <c r="E6" s="3" t="s">
        <v>107</v>
      </c>
      <c r="F6" s="3" t="s">
        <v>109</v>
      </c>
      <c r="G6" s="32" t="s">
        <v>107</v>
      </c>
      <c r="H6" s="3" t="s">
        <v>6</v>
      </c>
    </row>
    <row r="7" spans="1:9" x14ac:dyDescent="0.3">
      <c r="C7" s="3"/>
      <c r="D7" s="3"/>
      <c r="E7" s="3"/>
      <c r="F7" s="3"/>
      <c r="G7" s="32"/>
      <c r="H7" s="3"/>
    </row>
    <row r="8" spans="1:9" x14ac:dyDescent="0.3">
      <c r="A8" s="10" t="s">
        <v>63</v>
      </c>
      <c r="C8" s="8">
        <v>2289338</v>
      </c>
      <c r="D8" s="30">
        <f>C8/C30</f>
        <v>0.18640789568822155</v>
      </c>
      <c r="E8" s="1">
        <f>D8*E3</f>
        <v>69562.76647345208</v>
      </c>
      <c r="F8" s="1">
        <v>6466.1538310805272</v>
      </c>
      <c r="G8" s="33">
        <f>E8-F8</f>
        <v>63096.612642371554</v>
      </c>
      <c r="H8" s="1">
        <v>43508.965199999999</v>
      </c>
      <c r="I8" s="1">
        <f>G8-H8</f>
        <v>19587.647442371555</v>
      </c>
    </row>
    <row r="9" spans="1:9" x14ac:dyDescent="0.3">
      <c r="A9" s="10"/>
      <c r="C9" s="8"/>
      <c r="D9" s="36"/>
      <c r="E9" s="1"/>
      <c r="F9" s="1"/>
      <c r="G9" s="33"/>
      <c r="H9" s="1"/>
      <c r="I9" s="1"/>
    </row>
    <row r="10" spans="1:9" x14ac:dyDescent="0.3">
      <c r="A10" s="10" t="s">
        <v>64</v>
      </c>
      <c r="C10" s="8">
        <v>517292</v>
      </c>
      <c r="D10" s="30">
        <f>C10/C30</f>
        <v>4.2120173244995493E-2</v>
      </c>
      <c r="E10" s="1">
        <f>D10*E3</f>
        <v>15718.195650701193</v>
      </c>
      <c r="F10" s="1">
        <v>2852.1472614910399</v>
      </c>
      <c r="G10" s="33">
        <f t="shared" ref="G10:G28" si="0">E10-F10</f>
        <v>12866.048389210153</v>
      </c>
      <c r="H10" s="1">
        <v>11001.552899999999</v>
      </c>
      <c r="I10" s="1">
        <f>G10-H10</f>
        <v>1864.4954892101541</v>
      </c>
    </row>
    <row r="11" spans="1:9" x14ac:dyDescent="0.3">
      <c r="A11" s="10"/>
      <c r="C11" s="8"/>
      <c r="D11" s="26"/>
      <c r="E11" s="1"/>
      <c r="F11" s="1"/>
      <c r="G11" s="33"/>
      <c r="H11" s="1"/>
      <c r="I11" s="1"/>
    </row>
    <row r="12" spans="1:9" x14ac:dyDescent="0.3">
      <c r="A12" s="10" t="s">
        <v>65</v>
      </c>
      <c r="C12" s="8">
        <v>1824483</v>
      </c>
      <c r="D12" s="30">
        <f>C12/C30</f>
        <v>0.14855737193412835</v>
      </c>
      <c r="E12" s="1">
        <f>D12*E3</f>
        <v>55437.897271518348</v>
      </c>
      <c r="F12" s="1">
        <v>8195.0809441194633</v>
      </c>
      <c r="G12" s="33">
        <f t="shared" si="0"/>
        <v>47242.816327398883</v>
      </c>
      <c r="H12" s="1">
        <v>35284.9087</v>
      </c>
      <c r="I12" s="1">
        <f>G12-H12</f>
        <v>11957.907627398883</v>
      </c>
    </row>
    <row r="13" spans="1:9" x14ac:dyDescent="0.3">
      <c r="A13" s="10"/>
      <c r="C13" s="8"/>
      <c r="D13" s="26"/>
      <c r="E13" s="1"/>
      <c r="F13" s="1"/>
      <c r="G13" s="33"/>
      <c r="H13" s="1"/>
      <c r="I13" s="1"/>
    </row>
    <row r="14" spans="1:9" x14ac:dyDescent="0.3">
      <c r="A14" s="10" t="s">
        <v>94</v>
      </c>
      <c r="C14" s="8">
        <v>3029661</v>
      </c>
      <c r="D14" s="30">
        <f>C14/C30</f>
        <v>0.24668822675318061</v>
      </c>
      <c r="E14" s="1">
        <f>D14*E3</f>
        <v>92057.879018618172</v>
      </c>
      <c r="F14" s="1">
        <v>11380.82639402168</v>
      </c>
      <c r="G14" s="33">
        <f t="shared" si="0"/>
        <v>80677.052624596487</v>
      </c>
      <c r="H14" s="1">
        <v>39519.957900000001</v>
      </c>
      <c r="I14" s="1">
        <f>G14-H14</f>
        <v>41157.094724596485</v>
      </c>
    </row>
    <row r="15" spans="1:9" x14ac:dyDescent="0.3">
      <c r="A15" s="10"/>
      <c r="C15" s="8"/>
      <c r="D15" s="26"/>
      <c r="E15" s="1"/>
      <c r="F15" s="1"/>
      <c r="G15" s="33"/>
      <c r="H15" s="1"/>
      <c r="I15" s="1"/>
    </row>
    <row r="16" spans="1:9" x14ac:dyDescent="0.3">
      <c r="A16" s="10" t="s">
        <v>95</v>
      </c>
      <c r="C16" s="8">
        <v>715899</v>
      </c>
      <c r="D16" s="30">
        <f>C16/C30</f>
        <v>5.8291622344669995E-2</v>
      </c>
      <c r="E16" s="1">
        <f>D16*E3</f>
        <v>21752.976168472225</v>
      </c>
      <c r="F16" s="1">
        <v>2726.6076006164817</v>
      </c>
      <c r="G16" s="33">
        <f t="shared" si="0"/>
        <v>19026.368567855745</v>
      </c>
      <c r="H16" s="1">
        <v>8294.1261000000013</v>
      </c>
      <c r="I16" s="1">
        <f>G16-H16</f>
        <v>10732.242467855744</v>
      </c>
    </row>
    <row r="17" spans="1:9" x14ac:dyDescent="0.3">
      <c r="A17" s="10"/>
      <c r="C17" s="8"/>
      <c r="D17" s="26"/>
      <c r="E17" s="1"/>
      <c r="F17" s="1"/>
      <c r="G17" s="33"/>
      <c r="H17" s="1"/>
      <c r="I17" s="1"/>
    </row>
    <row r="18" spans="1:9" x14ac:dyDescent="0.3">
      <c r="A18" s="10" t="s">
        <v>66</v>
      </c>
      <c r="C18" s="8">
        <v>547454</v>
      </c>
      <c r="D18" s="30">
        <f>C18/C30</f>
        <v>4.4576094978591906E-2</v>
      </c>
      <c r="E18" s="1">
        <f>D18*E3</f>
        <v>16634.684243636035</v>
      </c>
      <c r="F18" s="1">
        <v>2499.770304657719</v>
      </c>
      <c r="G18" s="33">
        <f t="shared" si="0"/>
        <v>14134.913938978316</v>
      </c>
      <c r="H18" s="1">
        <v>10204.753299999997</v>
      </c>
      <c r="I18" s="1">
        <f>G18-H18</f>
        <v>3930.1606389783192</v>
      </c>
    </row>
    <row r="19" spans="1:9" x14ac:dyDescent="0.3">
      <c r="A19" s="10"/>
      <c r="C19" s="8"/>
      <c r="D19" s="26"/>
      <c r="E19" s="1"/>
      <c r="F19" s="1"/>
      <c r="G19" s="33"/>
      <c r="H19" s="1"/>
      <c r="I19" s="1"/>
    </row>
    <row r="20" spans="1:9" x14ac:dyDescent="0.3">
      <c r="A20" s="10" t="s">
        <v>96</v>
      </c>
      <c r="C20" s="8">
        <v>1336264</v>
      </c>
      <c r="D20" s="30">
        <f>C20/C30</f>
        <v>0.10880444928792764</v>
      </c>
      <c r="E20" s="1">
        <f>D20*E3</f>
        <v>40603.100363022393</v>
      </c>
      <c r="F20" s="1">
        <v>7499.686028307221</v>
      </c>
      <c r="G20" s="33">
        <f t="shared" si="0"/>
        <v>33103.414334715169</v>
      </c>
      <c r="H20" s="1">
        <v>28685.263500000005</v>
      </c>
      <c r="I20" s="1">
        <f>G20-H20</f>
        <v>4418.1508347151648</v>
      </c>
    </row>
    <row r="21" spans="1:9" x14ac:dyDescent="0.3">
      <c r="A21" s="10"/>
      <c r="C21" s="8"/>
      <c r="D21" s="26"/>
      <c r="E21" s="1"/>
      <c r="F21" s="1"/>
      <c r="G21" s="33"/>
      <c r="H21" s="1"/>
      <c r="I21" s="1"/>
    </row>
    <row r="22" spans="1:9" x14ac:dyDescent="0.3">
      <c r="A22" s="10" t="s">
        <v>68</v>
      </c>
      <c r="C22" s="8">
        <v>1479638</v>
      </c>
      <c r="D22" s="30">
        <f>C22/C30</f>
        <v>0.12047858636877942</v>
      </c>
      <c r="E22" s="1">
        <f>D22*E3</f>
        <v>44959.596468169264</v>
      </c>
      <c r="F22" s="1">
        <v>4694.9456744432018</v>
      </c>
      <c r="G22" s="33">
        <f t="shared" si="0"/>
        <v>40264.650793726061</v>
      </c>
      <c r="H22" s="1">
        <v>33909.151299999998</v>
      </c>
      <c r="I22" s="1">
        <f>G22-H22</f>
        <v>6355.4994937260635</v>
      </c>
    </row>
    <row r="23" spans="1:9" x14ac:dyDescent="0.3">
      <c r="A23" s="10"/>
      <c r="C23" s="8"/>
      <c r="D23" s="26"/>
      <c r="E23" s="1"/>
      <c r="F23" s="1"/>
      <c r="G23" s="33"/>
      <c r="H23" s="1"/>
      <c r="I23" s="1"/>
    </row>
    <row r="24" spans="1:9" x14ac:dyDescent="0.3">
      <c r="A24" s="10" t="s">
        <v>70</v>
      </c>
      <c r="C24" s="8">
        <v>18683</v>
      </c>
      <c r="D24" s="30">
        <f>C24/C30</f>
        <v>1.5212514338830889E-3</v>
      </c>
      <c r="E24" s="1">
        <f>D24*E3</f>
        <v>567.6930038393217</v>
      </c>
      <c r="F24" s="1">
        <v>71.326209353427998</v>
      </c>
      <c r="G24" s="33">
        <f t="shared" si="0"/>
        <v>496.36679448589371</v>
      </c>
      <c r="H24" s="1">
        <v>348.61950000000002</v>
      </c>
      <c r="I24" s="1">
        <f>G24-H24</f>
        <v>147.74729448589369</v>
      </c>
    </row>
    <row r="25" spans="1:9" x14ac:dyDescent="0.3">
      <c r="A25" s="10"/>
      <c r="C25" s="8"/>
      <c r="D25" s="26"/>
      <c r="E25" s="1"/>
      <c r="F25" s="1"/>
      <c r="G25" s="33"/>
      <c r="H25" s="1"/>
      <c r="I25" s="1"/>
    </row>
    <row r="26" spans="1:9" x14ac:dyDescent="0.3">
      <c r="A26" s="10" t="s">
        <v>71</v>
      </c>
      <c r="C26" s="8">
        <v>458823</v>
      </c>
      <c r="D26" s="30">
        <f>C26/C30</f>
        <v>3.7359371977120408E-2</v>
      </c>
      <c r="E26" s="1">
        <f>D26*E3</f>
        <v>13941.583637561907</v>
      </c>
      <c r="F26" s="1">
        <v>1863.4883784283165</v>
      </c>
      <c r="G26" s="33">
        <f t="shared" si="0"/>
        <v>12078.095259133592</v>
      </c>
      <c r="H26" s="1">
        <v>8948.666900000002</v>
      </c>
      <c r="I26" s="1">
        <f>G26-H26</f>
        <v>3129.4283591335898</v>
      </c>
    </row>
    <row r="27" spans="1:9" x14ac:dyDescent="0.3">
      <c r="A27" s="10"/>
      <c r="C27" s="8"/>
      <c r="D27" s="26"/>
      <c r="E27" s="1"/>
      <c r="F27" s="1"/>
      <c r="G27" s="33"/>
      <c r="H27" s="1"/>
      <c r="I27" s="1"/>
    </row>
    <row r="28" spans="1:9" x14ac:dyDescent="0.3">
      <c r="A28" s="10" t="s">
        <v>72</v>
      </c>
      <c r="C28" s="8">
        <v>63801</v>
      </c>
      <c r="D28" s="30">
        <f>C28/C30</f>
        <v>5.1949559885015768E-3</v>
      </c>
      <c r="E28" s="1">
        <f>E3*D28</f>
        <v>1938.627701009076</v>
      </c>
      <c r="F28" s="1">
        <v>292.07</v>
      </c>
      <c r="G28" s="33">
        <f t="shared" si="0"/>
        <v>1646.557701009076</v>
      </c>
      <c r="H28" s="1">
        <v>1275.0346999999999</v>
      </c>
      <c r="I28" s="1">
        <f>G28-H28</f>
        <v>371.5230010090761</v>
      </c>
    </row>
    <row r="29" spans="1:9" x14ac:dyDescent="0.3">
      <c r="G29" s="34"/>
      <c r="I29" s="1"/>
    </row>
    <row r="30" spans="1:9" ht="16.2" x14ac:dyDescent="0.45">
      <c r="A30" s="4" t="s">
        <v>86</v>
      </c>
      <c r="B30" s="4"/>
      <c r="C30" s="11">
        <f t="shared" ref="C30:I30" si="1">SUM(C8:C28)</f>
        <v>12281336</v>
      </c>
      <c r="D30" s="31">
        <f t="shared" si="1"/>
        <v>1</v>
      </c>
      <c r="E30" s="31">
        <f t="shared" si="1"/>
        <v>373175.00000000006</v>
      </c>
      <c r="F30" s="31">
        <f t="shared" si="1"/>
        <v>48542.102626519081</v>
      </c>
      <c r="G30" s="35">
        <f t="shared" si="1"/>
        <v>324632.89737348101</v>
      </c>
      <c r="H30" s="31">
        <f t="shared" si="1"/>
        <v>220980.99999999997</v>
      </c>
      <c r="I30" s="31">
        <f t="shared" si="1"/>
        <v>103651.89737348091</v>
      </c>
    </row>
  </sheetData>
  <mergeCells count="2">
    <mergeCell ref="A1:I1"/>
    <mergeCell ref="A2:I2"/>
  </mergeCells>
  <printOptions gridLines="1"/>
  <pageMargins left="0.2" right="0.2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4821-7143-4E1A-B048-8FE5149394BF}">
  <dimension ref="A1:I28"/>
  <sheetViews>
    <sheetView workbookViewId="0">
      <selection activeCell="N15" sqref="N15"/>
    </sheetView>
  </sheetViews>
  <sheetFormatPr defaultRowHeight="14.4" x14ac:dyDescent="0.3"/>
  <cols>
    <col min="3" max="3" width="15.33203125" bestFit="1" customWidth="1"/>
    <col min="4" max="4" width="9.5546875" bestFit="1" customWidth="1"/>
    <col min="5" max="5" width="12.5546875" bestFit="1" customWidth="1"/>
    <col min="6" max="6" width="11.5546875" bestFit="1" customWidth="1"/>
    <col min="7" max="7" width="13" customWidth="1"/>
    <col min="8" max="8" width="13.44140625" customWidth="1"/>
    <col min="9" max="9" width="12.33203125" bestFit="1" customWidth="1"/>
  </cols>
  <sheetData>
    <row r="1" spans="1:9" x14ac:dyDescent="0.3">
      <c r="A1" t="s">
        <v>92</v>
      </c>
    </row>
    <row r="2" spans="1:9" x14ac:dyDescent="0.3">
      <c r="A2" t="s">
        <v>104</v>
      </c>
    </row>
    <row r="3" spans="1:9" x14ac:dyDescent="0.3">
      <c r="A3" t="s">
        <v>106</v>
      </c>
      <c r="E3" s="24">
        <v>147075</v>
      </c>
    </row>
    <row r="5" spans="1:9" x14ac:dyDescent="0.3">
      <c r="C5" s="3" t="s">
        <v>97</v>
      </c>
      <c r="D5" s="3" t="s">
        <v>99</v>
      </c>
      <c r="E5" s="3" t="s">
        <v>100</v>
      </c>
      <c r="F5" s="3" t="s">
        <v>105</v>
      </c>
      <c r="G5" s="32" t="s">
        <v>101</v>
      </c>
      <c r="H5" s="3" t="s">
        <v>102</v>
      </c>
      <c r="I5" s="3" t="s">
        <v>103</v>
      </c>
    </row>
    <row r="6" spans="1:9" x14ac:dyDescent="0.3">
      <c r="C6" s="3" t="s">
        <v>98</v>
      </c>
      <c r="D6" s="3"/>
      <c r="E6" s="3" t="s">
        <v>107</v>
      </c>
      <c r="F6" s="3" t="s">
        <v>6</v>
      </c>
      <c r="G6" s="32" t="s">
        <v>107</v>
      </c>
      <c r="H6" s="3" t="s">
        <v>6</v>
      </c>
    </row>
    <row r="7" spans="1:9" x14ac:dyDescent="0.3">
      <c r="C7" s="3"/>
      <c r="D7" s="3"/>
      <c r="E7" s="3"/>
      <c r="F7" s="3"/>
      <c r="G7" s="32"/>
      <c r="H7" s="3"/>
    </row>
    <row r="8" spans="1:9" x14ac:dyDescent="0.3">
      <c r="A8" s="10" t="s">
        <v>63</v>
      </c>
      <c r="C8" s="8">
        <v>2289338</v>
      </c>
      <c r="D8" s="30">
        <f>C8/C28</f>
        <v>0.19460467845921012</v>
      </c>
      <c r="E8" s="1">
        <f>D8*E3</f>
        <v>28621.483084388328</v>
      </c>
      <c r="F8" s="1">
        <v>1367.23</v>
      </c>
      <c r="G8" s="33">
        <f>E8-F8</f>
        <v>27254.253084388329</v>
      </c>
      <c r="H8" s="1">
        <v>18971.510293896106</v>
      </c>
      <c r="I8" s="1">
        <f>G8-H8</f>
        <v>8282.7427904922224</v>
      </c>
    </row>
    <row r="9" spans="1:9" x14ac:dyDescent="0.3">
      <c r="A9" s="10"/>
      <c r="C9" s="8"/>
      <c r="D9" s="26"/>
      <c r="E9" s="1"/>
      <c r="F9" s="1"/>
      <c r="G9" s="33"/>
      <c r="H9" s="1"/>
      <c r="I9" s="1"/>
    </row>
    <row r="10" spans="1:9" x14ac:dyDescent="0.3">
      <c r="A10" s="10" t="s">
        <v>65</v>
      </c>
      <c r="C10" s="8">
        <v>1824483</v>
      </c>
      <c r="D10" s="30">
        <f>C10/C28</f>
        <v>0.15508978035104254</v>
      </c>
      <c r="E10" s="1">
        <f>D10*E3</f>
        <v>22809.829445129581</v>
      </c>
      <c r="F10" s="1">
        <v>1732.81</v>
      </c>
      <c r="G10" s="33">
        <f>E10-F10</f>
        <v>21077.019445129579</v>
      </c>
      <c r="H10" s="1">
        <v>15908.881080661351</v>
      </c>
      <c r="I10" s="1">
        <f t="shared" ref="I10" si="0">G10-H10</f>
        <v>5168.1383644682282</v>
      </c>
    </row>
    <row r="11" spans="1:9" x14ac:dyDescent="0.3">
      <c r="A11" s="10"/>
      <c r="C11" s="8"/>
      <c r="D11" s="30"/>
      <c r="E11" s="1"/>
      <c r="F11" s="1"/>
      <c r="G11" s="33"/>
      <c r="H11" s="1"/>
      <c r="I11" s="1"/>
    </row>
    <row r="12" spans="1:9" x14ac:dyDescent="0.3">
      <c r="A12" s="10" t="s">
        <v>94</v>
      </c>
      <c r="C12" s="8">
        <v>3029661</v>
      </c>
      <c r="D12" s="30">
        <f>C12/C28</f>
        <v>0.25753567395701682</v>
      </c>
      <c r="E12" s="1">
        <f>D12*E3</f>
        <v>37877.059247228251</v>
      </c>
      <c r="F12" s="1">
        <v>2406.42</v>
      </c>
      <c r="G12" s="33">
        <f t="shared" ref="G12" si="1">E12-F12</f>
        <v>35470.639247228253</v>
      </c>
      <c r="H12" s="1">
        <v>18101.858163355861</v>
      </c>
      <c r="I12" s="1">
        <f t="shared" ref="I12" si="2">G12-H12</f>
        <v>17368.781083872393</v>
      </c>
    </row>
    <row r="13" spans="1:9" x14ac:dyDescent="0.3">
      <c r="A13" s="10"/>
      <c r="C13" s="8"/>
      <c r="D13" s="30"/>
      <c r="E13" s="1"/>
      <c r="F13" s="1"/>
      <c r="G13" s="33"/>
      <c r="H13" s="1"/>
      <c r="I13" s="1"/>
    </row>
    <row r="14" spans="1:9" x14ac:dyDescent="0.3">
      <c r="A14" s="10" t="s">
        <v>95</v>
      </c>
      <c r="C14" s="8">
        <v>715899</v>
      </c>
      <c r="D14" s="30">
        <f>C14/C28</f>
        <v>6.0854838693224882E-2</v>
      </c>
      <c r="E14" s="1">
        <f>D14*E3</f>
        <v>8950.2254008060499</v>
      </c>
      <c r="F14" s="1">
        <v>528.55999999999995</v>
      </c>
      <c r="G14" s="33">
        <f t="shared" ref="G14" si="3">E14-F14</f>
        <v>8421.6654008060505</v>
      </c>
      <c r="H14" s="1">
        <v>3812.8466249981057</v>
      </c>
      <c r="I14" s="1">
        <f t="shared" ref="I14" si="4">G14-H14</f>
        <v>4608.8187758079448</v>
      </c>
    </row>
    <row r="15" spans="1:9" x14ac:dyDescent="0.3">
      <c r="A15" s="10"/>
      <c r="C15" s="8"/>
      <c r="D15" s="30"/>
      <c r="E15" s="1"/>
      <c r="F15" s="1"/>
      <c r="G15" s="33"/>
      <c r="H15" s="1"/>
      <c r="I15" s="1"/>
    </row>
    <row r="16" spans="1:9" x14ac:dyDescent="0.3">
      <c r="A16" s="10" t="s">
        <v>66</v>
      </c>
      <c r="C16" s="8">
        <v>547454</v>
      </c>
      <c r="D16" s="30">
        <f>C16/C28</f>
        <v>4.6536208127069226E-2</v>
      </c>
      <c r="E16" s="1">
        <f>D16*E3</f>
        <v>6844.3128102887067</v>
      </c>
      <c r="F16" s="1">
        <v>576.53</v>
      </c>
      <c r="G16" s="33">
        <f t="shared" ref="G16" si="5">E16-F16</f>
        <v>6267.782810288707</v>
      </c>
      <c r="H16" s="1">
        <v>4661.7531791312804</v>
      </c>
      <c r="I16" s="1">
        <f t="shared" ref="I16" si="6">G16-H16</f>
        <v>1606.0296311574266</v>
      </c>
    </row>
    <row r="17" spans="1:9" x14ac:dyDescent="0.3">
      <c r="A17" s="10"/>
      <c r="C17" s="8"/>
      <c r="D17" s="30"/>
      <c r="E17" s="1"/>
      <c r="F17" s="1"/>
      <c r="G17" s="33"/>
      <c r="H17" s="1"/>
      <c r="I17" s="1"/>
    </row>
    <row r="18" spans="1:9" x14ac:dyDescent="0.3">
      <c r="A18" s="10" t="s">
        <v>96</v>
      </c>
      <c r="C18" s="8">
        <v>1336264</v>
      </c>
      <c r="D18" s="30">
        <f>C18/C28</f>
        <v>0.11358883050760436</v>
      </c>
      <c r="E18" s="1">
        <f>D18*E3</f>
        <v>16706.077246905912</v>
      </c>
      <c r="F18" s="1">
        <v>1585.77</v>
      </c>
      <c r="G18" s="33">
        <f t="shared" ref="G18" si="7">E18-F18</f>
        <v>15120.307246905912</v>
      </c>
      <c r="H18" s="1">
        <v>13072.978082361184</v>
      </c>
      <c r="I18" s="1">
        <f t="shared" ref="I18" si="8">G18-H18</f>
        <v>2047.329164544728</v>
      </c>
    </row>
    <row r="19" spans="1:9" x14ac:dyDescent="0.3">
      <c r="A19" s="10"/>
      <c r="C19" s="8"/>
      <c r="D19" s="30"/>
      <c r="E19" s="1"/>
      <c r="F19" s="1"/>
      <c r="G19" s="33"/>
      <c r="H19" s="1"/>
      <c r="I19" s="1"/>
    </row>
    <row r="20" spans="1:9" x14ac:dyDescent="0.3">
      <c r="A20" s="10" t="s">
        <v>68</v>
      </c>
      <c r="C20" s="8">
        <v>1479638</v>
      </c>
      <c r="D20" s="30">
        <f>C20/C28</f>
        <v>0.12577630617498539</v>
      </c>
      <c r="E20" s="1">
        <f>D20*E3</f>
        <v>18498.550230685978</v>
      </c>
      <c r="F20" s="1">
        <v>992.72</v>
      </c>
      <c r="G20" s="33">
        <f t="shared" ref="G20" si="9">E20-F20</f>
        <v>17505.830230685977</v>
      </c>
      <c r="H20" s="1">
        <v>14782.643637513105</v>
      </c>
      <c r="I20" s="1">
        <f t="shared" ref="I20" si="10">G20-H20</f>
        <v>2723.1865931728717</v>
      </c>
    </row>
    <row r="21" spans="1:9" x14ac:dyDescent="0.3">
      <c r="A21" s="10"/>
      <c r="C21" s="8"/>
      <c r="D21" s="30"/>
      <c r="E21" s="1"/>
      <c r="F21" s="1"/>
      <c r="G21" s="33"/>
      <c r="H21" s="1"/>
      <c r="I21" s="1"/>
    </row>
    <row r="22" spans="1:9" x14ac:dyDescent="0.3">
      <c r="A22" s="10" t="s">
        <v>70</v>
      </c>
      <c r="C22" s="8">
        <v>18683</v>
      </c>
      <c r="D22" s="30">
        <f>C22/C28</f>
        <v>1.5881443490010749E-3</v>
      </c>
      <c r="E22" s="1">
        <f>D22*E3</f>
        <v>233.57633012933309</v>
      </c>
      <c r="F22" s="1">
        <v>15.08</v>
      </c>
      <c r="G22" s="33">
        <f t="shared" ref="G22" si="11">E22-F22</f>
        <v>218.49633012933307</v>
      </c>
      <c r="H22" s="1">
        <v>157.55388880511566</v>
      </c>
      <c r="I22" s="1">
        <f t="shared" ref="I22" si="12">G22-H22</f>
        <v>60.942441324217413</v>
      </c>
    </row>
    <row r="23" spans="1:9" x14ac:dyDescent="0.3">
      <c r="A23" s="10"/>
      <c r="C23" s="8"/>
      <c r="D23" s="30"/>
      <c r="E23" s="1"/>
      <c r="F23" s="1"/>
      <c r="G23" s="33"/>
      <c r="H23" s="1"/>
      <c r="I23" s="1"/>
    </row>
    <row r="24" spans="1:9" x14ac:dyDescent="0.3">
      <c r="A24" s="10" t="s">
        <v>71</v>
      </c>
      <c r="C24" s="8">
        <v>458823</v>
      </c>
      <c r="D24" s="30">
        <f>C24/C28</f>
        <v>3.9002149260917419E-2</v>
      </c>
      <c r="E24" s="1">
        <f>D24*E3</f>
        <v>5736.2411025494293</v>
      </c>
      <c r="F24" s="1">
        <v>394.02</v>
      </c>
      <c r="G24" s="33">
        <f t="shared" ref="G24" si="13">E24-F24</f>
        <v>5342.2211025494289</v>
      </c>
      <c r="H24" s="1">
        <v>3976.2123621499591</v>
      </c>
      <c r="I24" s="1">
        <f t="shared" ref="I24" si="14">G24-H24</f>
        <v>1366.0087403994698</v>
      </c>
    </row>
    <row r="25" spans="1:9" x14ac:dyDescent="0.3">
      <c r="A25" s="10"/>
      <c r="C25" s="8"/>
      <c r="D25" s="30"/>
      <c r="E25" s="1"/>
      <c r="F25" s="1"/>
      <c r="G25" s="33"/>
      <c r="H25" s="1"/>
      <c r="I25" s="1"/>
    </row>
    <row r="26" spans="1:9" x14ac:dyDescent="0.3">
      <c r="A26" s="10" t="s">
        <v>72</v>
      </c>
      <c r="C26" s="8">
        <v>63801</v>
      </c>
      <c r="D26" s="30">
        <f>C26/C28</f>
        <v>5.4233901199281474E-3</v>
      </c>
      <c r="E26" s="1">
        <f>E3*D26</f>
        <v>797.64510188843224</v>
      </c>
      <c r="F26" s="1">
        <v>61.76</v>
      </c>
      <c r="G26" s="33">
        <f t="shared" ref="G26" si="15">E26-F26</f>
        <v>735.88510188843225</v>
      </c>
      <c r="H26" s="1">
        <v>574.26268712793569</v>
      </c>
      <c r="I26" s="1">
        <f t="shared" ref="I26" si="16">G26-H26</f>
        <v>161.62241476049655</v>
      </c>
    </row>
    <row r="27" spans="1:9" x14ac:dyDescent="0.3">
      <c r="G27" s="34"/>
      <c r="I27" s="1"/>
    </row>
    <row r="28" spans="1:9" ht="16.2" x14ac:dyDescent="0.45">
      <c r="A28" s="4" t="s">
        <v>86</v>
      </c>
      <c r="B28" s="4"/>
      <c r="C28" s="11">
        <f t="shared" ref="C28:I28" si="17">SUM(C8:C26)</f>
        <v>11764044</v>
      </c>
      <c r="D28" s="31">
        <f t="shared" si="17"/>
        <v>0.99999999999999989</v>
      </c>
      <c r="E28" s="31">
        <f t="shared" si="17"/>
        <v>147074.99999999997</v>
      </c>
      <c r="F28" s="31">
        <f t="shared" si="17"/>
        <v>9660.9</v>
      </c>
      <c r="G28" s="35">
        <f t="shared" si="17"/>
        <v>137414.10000000003</v>
      </c>
      <c r="H28" s="31">
        <f t="shared" si="17"/>
        <v>94020.5</v>
      </c>
      <c r="I28" s="31">
        <f t="shared" si="17"/>
        <v>43393.599999999999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 BUDGET</vt:lpstr>
      <vt:lpstr>ACTUAL BUDGET</vt:lpstr>
      <vt:lpstr>REFUND</vt:lpstr>
      <vt:lpstr>APPRAISAL COST</vt:lpstr>
      <vt:lpstr>COLLECTION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Cook</dc:creator>
  <cp:lastModifiedBy>Leann Voyles</cp:lastModifiedBy>
  <cp:lastPrinted>2025-05-05T19:45:30Z</cp:lastPrinted>
  <dcterms:created xsi:type="dcterms:W3CDTF">2024-06-13T15:58:12Z</dcterms:created>
  <dcterms:modified xsi:type="dcterms:W3CDTF">2025-05-05T19:45:54Z</dcterms:modified>
</cp:coreProperties>
</file>